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T\Desktop\Salaries\"/>
    </mc:Choice>
  </mc:AlternateContent>
  <xr:revisionPtr revIDLastSave="0" documentId="13_ncr:1_{30BAA75A-33E4-4093-8268-6F85D6302A21}" xr6:coauthVersionLast="47" xr6:coauthVersionMax="47" xr10:uidLastSave="{00000000-0000-0000-0000-000000000000}"/>
  <bookViews>
    <workbookView xWindow="1872" yWindow="1896" windowWidth="17280" windowHeight="8964" xr2:uid="{00000000-000D-0000-FFFF-FFFF00000000}"/>
  </bookViews>
  <sheets>
    <sheet name="All_salarey" sheetId="2" r:id="rId1"/>
    <sheet name="loan" sheetId="1" r:id="rId2"/>
    <sheet name="مجدولة" sheetId="3" r:id="rId3"/>
    <sheet name="hur" sheetId="4" r:id="rId4"/>
    <sheet name="Future" sheetId="5" r:id="rId5"/>
    <sheet name="Golden" sheetId="7" r:id="rId6"/>
    <sheet name="Zara" sheetId="8" r:id="rId7"/>
    <sheet name="Totals" sheetId="6" r:id="rId8"/>
  </sheets>
  <definedNames>
    <definedName name="_xlnm._FilterDatabase" localSheetId="0" hidden="1">All_salarey!$A$1:$AA$65</definedName>
    <definedName name="_xlnm._FilterDatabase" localSheetId="1" hidden="1">loan!$A$1:$O$145</definedName>
    <definedName name="_xlnm._FilterDatabase" localSheetId="2" hidden="1">مجدولة!$A$1:$G$136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2" l="1"/>
  <c r="Q39" i="2"/>
  <c r="S69" i="2" a="1"/>
  <c r="S69" i="2" s="1"/>
  <c r="S68" i="2" a="1"/>
  <c r="S68" i="2" s="1"/>
  <c r="R69" i="2"/>
  <c r="M69" i="2" a="1"/>
  <c r="M69" i="2" s="1"/>
  <c r="K69" i="2"/>
  <c r="Q69" i="2" s="1"/>
  <c r="R68" i="2"/>
  <c r="M68" i="2" a="1"/>
  <c r="M68" i="2" s="1"/>
  <c r="L68" i="2"/>
  <c r="K68" i="2"/>
  <c r="Q68" i="2" s="1"/>
  <c r="D7" i="2"/>
  <c r="S67" i="2" a="1"/>
  <c r="S67" i="2" s="1"/>
  <c r="R67" i="2"/>
  <c r="M67" i="2" a="1"/>
  <c r="M67" i="2" s="1"/>
  <c r="L67" i="2"/>
  <c r="K67" i="2"/>
  <c r="C67" i="2"/>
  <c r="N146" i="1"/>
  <c r="N68" i="2" l="1"/>
  <c r="N67" i="2"/>
  <c r="I17" i="2"/>
  <c r="Q27" i="2"/>
  <c r="I11" i="2"/>
  <c r="I35" i="2"/>
  <c r="K35" i="2" s="1"/>
  <c r="Q21" i="2"/>
  <c r="Q16" i="2"/>
  <c r="Q29" i="2"/>
  <c r="Q11" i="2"/>
  <c r="Q23" i="2"/>
  <c r="R38" i="2"/>
  <c r="M38" i="2" a="1"/>
  <c r="M38" i="2" s="1"/>
  <c r="K38" i="2"/>
  <c r="C38" i="2"/>
  <c r="R36" i="2" l="1"/>
  <c r="R37" i="2"/>
  <c r="R39" i="2"/>
  <c r="M37" i="2" a="1"/>
  <c r="M37" i="2" s="1"/>
  <c r="K37" i="2"/>
  <c r="C37" i="2"/>
  <c r="N144" i="1"/>
  <c r="L37" i="2" s="1"/>
  <c r="N145" i="1"/>
  <c r="R35" i="2"/>
  <c r="M39" i="2" a="1"/>
  <c r="M39" i="2" s="1"/>
  <c r="K39" i="2"/>
  <c r="M36" i="2" a="1"/>
  <c r="M36" i="2" s="1"/>
  <c r="K36" i="2"/>
  <c r="M35" i="2" a="1"/>
  <c r="M35" i="2" s="1"/>
  <c r="C39" i="2"/>
  <c r="C36" i="2"/>
  <c r="C35" i="2"/>
  <c r="N143" i="1"/>
  <c r="L39" i="2" s="1"/>
  <c r="N142" i="1"/>
  <c r="L36" i="2" s="1"/>
  <c r="N141" i="1"/>
  <c r="L35" i="2" s="1"/>
  <c r="R34" i="2"/>
  <c r="M34" i="2" a="1"/>
  <c r="M34" i="2" s="1"/>
  <c r="K34" i="2"/>
  <c r="C34" i="2"/>
  <c r="N140" i="1"/>
  <c r="L34" i="2" s="1"/>
  <c r="N139" i="1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33" i="2"/>
  <c r="C32" i="2"/>
  <c r="S66" i="2" a="1"/>
  <c r="S66" i="2" s="1"/>
  <c r="S65" i="2" a="1"/>
  <c r="S65" i="2" s="1"/>
  <c r="S64" i="2" a="1"/>
  <c r="S64" i="2" s="1"/>
  <c r="S63" i="2" a="1"/>
  <c r="S63" i="2" s="1"/>
  <c r="S62" i="2" a="1"/>
  <c r="S62" i="2" s="1"/>
  <c r="S61" i="2" a="1"/>
  <c r="S61" i="2" s="1"/>
  <c r="S60" i="2" a="1"/>
  <c r="S60" i="2" s="1"/>
  <c r="S59" i="2" a="1"/>
  <c r="S59" i="2" s="1"/>
  <c r="S58" i="2" a="1"/>
  <c r="S58" i="2" s="1"/>
  <c r="S57" i="2" a="1"/>
  <c r="S57" i="2" s="1"/>
  <c r="S56" i="2" a="1"/>
  <c r="S56" i="2" s="1"/>
  <c r="S55" i="2" a="1"/>
  <c r="S55" i="2" s="1"/>
  <c r="S54" i="2" a="1"/>
  <c r="S54" i="2" s="1"/>
  <c r="S53" i="2" a="1"/>
  <c r="S53" i="2" s="1"/>
  <c r="S52" i="2" a="1"/>
  <c r="S52" i="2" s="1"/>
  <c r="S51" i="2" a="1"/>
  <c r="S51" i="2" s="1"/>
  <c r="S50" i="2" a="1"/>
  <c r="S50" i="2" s="1"/>
  <c r="S49" i="2" a="1"/>
  <c r="S49" i="2" s="1"/>
  <c r="S48" i="2" a="1"/>
  <c r="S48" i="2" s="1"/>
  <c r="S47" i="2" a="1"/>
  <c r="S47" i="2" s="1"/>
  <c r="S46" i="2" a="1"/>
  <c r="S46" i="2" s="1"/>
  <c r="S45" i="2" a="1"/>
  <c r="S45" i="2" s="1"/>
  <c r="S44" i="2" a="1"/>
  <c r="S44" i="2" s="1"/>
  <c r="S43" i="2" a="1"/>
  <c r="S43" i="2" s="1"/>
  <c r="S42" i="2" a="1"/>
  <c r="S42" i="2" s="1"/>
  <c r="S41" i="2" a="1"/>
  <c r="S41" i="2" s="1"/>
  <c r="S40" i="2" a="1"/>
  <c r="S40" i="2" s="1"/>
  <c r="S33" i="2" a="1"/>
  <c r="S33" i="2" s="1"/>
  <c r="S32" i="2" a="1"/>
  <c r="S32" i="2" s="1"/>
  <c r="S31" i="2" a="1"/>
  <c r="S31" i="2" s="1"/>
  <c r="S30" i="2" a="1"/>
  <c r="S30" i="2" s="1"/>
  <c r="S29" i="2" a="1"/>
  <c r="S29" i="2" s="1"/>
  <c r="S28" i="2" a="1"/>
  <c r="S28" i="2" s="1"/>
  <c r="S27" i="2" a="1"/>
  <c r="S27" i="2" s="1"/>
  <c r="S26" i="2" a="1"/>
  <c r="S26" i="2" s="1"/>
  <c r="S25" i="2" a="1"/>
  <c r="S25" i="2" s="1"/>
  <c r="S24" i="2" a="1"/>
  <c r="S24" i="2" s="1"/>
  <c r="S23" i="2" a="1"/>
  <c r="S23" i="2" s="1"/>
  <c r="S22" i="2" a="1"/>
  <c r="S22" i="2" s="1"/>
  <c r="S21" i="2" a="1"/>
  <c r="S21" i="2" s="1"/>
  <c r="S20" i="2" a="1"/>
  <c r="S20" i="2" s="1"/>
  <c r="S19" i="2" a="1"/>
  <c r="S19" i="2" s="1"/>
  <c r="S18" i="2" a="1"/>
  <c r="S18" i="2" s="1"/>
  <c r="S17" i="2" a="1"/>
  <c r="S17" i="2" s="1"/>
  <c r="S16" i="2" a="1"/>
  <c r="S16" i="2" s="1"/>
  <c r="S15" i="2" a="1"/>
  <c r="S15" i="2" s="1"/>
  <c r="S14" i="2" a="1"/>
  <c r="S14" i="2" s="1"/>
  <c r="S13" i="2" a="1"/>
  <c r="S13" i="2" s="1"/>
  <c r="S12" i="2" a="1"/>
  <c r="S12" i="2" s="1"/>
  <c r="S11" i="2" a="1"/>
  <c r="S11" i="2" s="1"/>
  <c r="S10" i="2" a="1"/>
  <c r="S10" i="2" s="1"/>
  <c r="S9" i="2" a="1"/>
  <c r="S9" i="2" s="1"/>
  <c r="S8" i="2" a="1"/>
  <c r="S8" i="2" s="1"/>
  <c r="S7" i="2" a="1"/>
  <c r="S7" i="2" s="1"/>
  <c r="S6" i="2" a="1"/>
  <c r="S6" i="2" s="1"/>
  <c r="S5" i="2" a="1"/>
  <c r="S5" i="2" s="1"/>
  <c r="S4" i="2" a="1"/>
  <c r="S4" i="2" s="1"/>
  <c r="S3" i="2" a="1"/>
  <c r="S3" i="2" s="1"/>
  <c r="S2" i="2" a="1"/>
  <c r="S2" i="2" s="1"/>
  <c r="M66" i="2" a="1"/>
  <c r="M66" i="2" s="1"/>
  <c r="M65" i="2" a="1"/>
  <c r="M65" i="2" s="1"/>
  <c r="M64" i="2" a="1"/>
  <c r="M64" i="2" s="1"/>
  <c r="M63" i="2" a="1"/>
  <c r="M63" i="2" s="1"/>
  <c r="M62" i="2" a="1"/>
  <c r="M62" i="2" s="1"/>
  <c r="M61" i="2" a="1"/>
  <c r="M61" i="2" s="1"/>
  <c r="M60" i="2" a="1"/>
  <c r="M60" i="2" s="1"/>
  <c r="M59" i="2" a="1"/>
  <c r="M59" i="2" s="1"/>
  <c r="M58" i="2" a="1"/>
  <c r="M58" i="2" s="1"/>
  <c r="M57" i="2" a="1"/>
  <c r="M57" i="2" s="1"/>
  <c r="M56" i="2" a="1"/>
  <c r="M56" i="2" s="1"/>
  <c r="M55" i="2" a="1"/>
  <c r="M55" i="2" s="1"/>
  <c r="M54" i="2" a="1"/>
  <c r="M54" i="2" s="1"/>
  <c r="M53" i="2" a="1"/>
  <c r="M53" i="2" s="1"/>
  <c r="M52" i="2" a="1"/>
  <c r="M52" i="2" s="1"/>
  <c r="M51" i="2" a="1"/>
  <c r="M51" i="2" s="1"/>
  <c r="M50" i="2" a="1"/>
  <c r="M50" i="2" s="1"/>
  <c r="M49" i="2" a="1"/>
  <c r="M49" i="2" s="1"/>
  <c r="M48" i="2" a="1"/>
  <c r="M48" i="2" s="1"/>
  <c r="M47" i="2" a="1"/>
  <c r="M47" i="2" s="1"/>
  <c r="M46" i="2" a="1"/>
  <c r="M46" i="2" s="1"/>
  <c r="M45" i="2" a="1"/>
  <c r="M45" i="2" s="1"/>
  <c r="M44" i="2" a="1"/>
  <c r="M44" i="2" s="1"/>
  <c r="M43" i="2" a="1"/>
  <c r="M43" i="2" s="1"/>
  <c r="M42" i="2" a="1"/>
  <c r="M42" i="2" s="1"/>
  <c r="M41" i="2" a="1"/>
  <c r="M41" i="2" s="1"/>
  <c r="M40" i="2" a="1"/>
  <c r="M40" i="2" s="1"/>
  <c r="M33" i="2" a="1"/>
  <c r="M33" i="2" s="1"/>
  <c r="M32" i="2" a="1"/>
  <c r="M32" i="2" s="1"/>
  <c r="M31" i="2" a="1"/>
  <c r="M31" i="2" s="1"/>
  <c r="M30" i="2" a="1"/>
  <c r="M30" i="2" s="1"/>
  <c r="M29" i="2" a="1"/>
  <c r="M29" i="2" s="1"/>
  <c r="M28" i="2" a="1"/>
  <c r="M28" i="2" s="1"/>
  <c r="M27" i="2" a="1"/>
  <c r="M27" i="2" s="1"/>
  <c r="M26" i="2" a="1"/>
  <c r="M26" i="2" s="1"/>
  <c r="M25" i="2" a="1"/>
  <c r="M25" i="2" s="1"/>
  <c r="M24" i="2" a="1"/>
  <c r="M24" i="2" s="1"/>
  <c r="M23" i="2" a="1"/>
  <c r="M23" i="2" s="1"/>
  <c r="M22" i="2" a="1"/>
  <c r="M22" i="2" s="1"/>
  <c r="M21" i="2" a="1"/>
  <c r="M21" i="2" s="1"/>
  <c r="M20" i="2" a="1"/>
  <c r="M20" i="2" s="1"/>
  <c r="M19" i="2" a="1"/>
  <c r="M19" i="2" s="1"/>
  <c r="M18" i="2" a="1"/>
  <c r="M18" i="2" s="1"/>
  <c r="M17" i="2" a="1"/>
  <c r="M17" i="2" s="1"/>
  <c r="M16" i="2" a="1"/>
  <c r="M16" i="2" s="1"/>
  <c r="M15" i="2" a="1"/>
  <c r="M15" i="2" s="1"/>
  <c r="M14" i="2" a="1"/>
  <c r="M14" i="2" s="1"/>
  <c r="M13" i="2" a="1"/>
  <c r="M13" i="2" s="1"/>
  <c r="M12" i="2" a="1"/>
  <c r="M12" i="2" s="1"/>
  <c r="M11" i="2" a="1"/>
  <c r="M11" i="2" s="1"/>
  <c r="M10" i="2" a="1"/>
  <c r="M10" i="2" s="1"/>
  <c r="M9" i="2" a="1"/>
  <c r="M9" i="2" s="1"/>
  <c r="M8" i="2" a="1"/>
  <c r="M8" i="2" s="1"/>
  <c r="M7" i="2" a="1"/>
  <c r="M7" i="2" s="1"/>
  <c r="M6" i="2" a="1"/>
  <c r="M6" i="2" s="1"/>
  <c r="M5" i="2" a="1"/>
  <c r="M5" i="2" s="1"/>
  <c r="M4" i="2" a="1"/>
  <c r="M4" i="2" s="1"/>
  <c r="M3" i="2" a="1"/>
  <c r="M3" i="2" s="1"/>
  <c r="M2" i="2" a="1"/>
  <c r="M2" i="2" s="1"/>
  <c r="Q33" i="2"/>
  <c r="Q32" i="2"/>
  <c r="R32" i="2"/>
  <c r="R33" i="2"/>
  <c r="R66" i="2"/>
  <c r="K66" i="2"/>
  <c r="C66" i="2"/>
  <c r="C65" i="2"/>
  <c r="C64" i="2"/>
  <c r="C63" i="2"/>
  <c r="C62" i="2"/>
  <c r="C61" i="2"/>
  <c r="C60" i="2"/>
  <c r="N138" i="1"/>
  <c r="L66" i="2" s="1"/>
  <c r="N137" i="1"/>
  <c r="K33" i="2"/>
  <c r="N136" i="1"/>
  <c r="K32" i="2"/>
  <c r="N135" i="1"/>
  <c r="L33" i="2" s="1"/>
  <c r="N134" i="1"/>
  <c r="D128" i="3"/>
  <c r="D129" i="3" s="1"/>
  <c r="D130" i="3" s="1"/>
  <c r="D131" i="3" s="1"/>
  <c r="D132" i="3" s="1"/>
  <c r="D133" i="3" s="1"/>
  <c r="D134" i="3" s="1"/>
  <c r="D135" i="3" s="1"/>
  <c r="D136" i="3" s="1"/>
  <c r="Q19" i="2"/>
  <c r="Q22" i="2"/>
  <c r="Q2" i="2"/>
  <c r="Q20" i="2"/>
  <c r="Q25" i="2"/>
  <c r="Q28" i="2"/>
  <c r="Q26" i="2"/>
  <c r="Q6" i="2"/>
  <c r="Q8" i="2"/>
  <c r="Q10" i="2"/>
  <c r="R31" i="2"/>
  <c r="K31" i="2"/>
  <c r="R30" i="2"/>
  <c r="K30" i="2"/>
  <c r="N133" i="1"/>
  <c r="L31" i="2" s="1"/>
  <c r="N132" i="1"/>
  <c r="L30" i="2" s="1"/>
  <c r="N131" i="1"/>
  <c r="N130" i="1"/>
  <c r="N129" i="1"/>
  <c r="N128" i="1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8" i="2"/>
  <c r="R19" i="2"/>
  <c r="R20" i="2"/>
  <c r="R21" i="2"/>
  <c r="R22" i="2"/>
  <c r="R23" i="2"/>
  <c r="R24" i="2"/>
  <c r="R25" i="2"/>
  <c r="R26" i="2"/>
  <c r="R27" i="2"/>
  <c r="R28" i="2"/>
  <c r="R2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N127" i="1"/>
  <c r="N126" i="1"/>
  <c r="N125" i="1"/>
  <c r="N124" i="1"/>
  <c r="N123" i="1"/>
  <c r="L29" i="2" s="1"/>
  <c r="K29" i="2"/>
  <c r="K28" i="2"/>
  <c r="N122" i="1"/>
  <c r="L28" i="2" s="1"/>
  <c r="N121" i="1"/>
  <c r="N120" i="1"/>
  <c r="K65" i="2"/>
  <c r="N119" i="1"/>
  <c r="L65" i="2" s="1"/>
  <c r="N118" i="1"/>
  <c r="K25" i="2"/>
  <c r="N117" i="1"/>
  <c r="L25" i="2" s="1"/>
  <c r="N37" i="2" l="1"/>
  <c r="N39" i="2"/>
  <c r="N36" i="2"/>
  <c r="N35" i="2"/>
  <c r="N34" i="2"/>
  <c r="N66" i="2"/>
  <c r="N33" i="2"/>
  <c r="N30" i="2"/>
  <c r="N31" i="2"/>
  <c r="N29" i="2"/>
  <c r="N28" i="2"/>
  <c r="N65" i="2"/>
  <c r="N25" i="2"/>
  <c r="K23" i="2"/>
  <c r="K27" i="2"/>
  <c r="K26" i="2"/>
  <c r="K24" i="2"/>
  <c r="K22" i="2"/>
  <c r="N116" i="1"/>
  <c r="L26" i="2" s="1"/>
  <c r="N115" i="1"/>
  <c r="N114" i="1"/>
  <c r="L24" i="2" s="1"/>
  <c r="N113" i="1"/>
  <c r="L23" i="2" s="1"/>
  <c r="N112" i="1"/>
  <c r="L22" i="2" s="1"/>
  <c r="N111" i="1"/>
  <c r="L27" i="2" s="1"/>
  <c r="K21" i="2"/>
  <c r="N23" i="2" l="1"/>
  <c r="N26" i="2"/>
  <c r="N22" i="2"/>
  <c r="N27" i="2"/>
  <c r="N24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N110" i="1" l="1"/>
  <c r="N109" i="1" l="1"/>
  <c r="L21" i="2" s="1"/>
  <c r="N21" i="2" s="1"/>
  <c r="N108" i="1"/>
  <c r="N107" i="1"/>
  <c r="L20" i="2" s="1"/>
  <c r="N20" i="2" s="1"/>
  <c r="N106" i="1"/>
  <c r="N105" i="1"/>
  <c r="L19" i="2" s="1"/>
  <c r="N19" i="2" s="1"/>
  <c r="N104" i="1"/>
  <c r="L18" i="2" s="1"/>
  <c r="N18" i="2" s="1"/>
  <c r="N103" i="1"/>
  <c r="N102" i="1"/>
  <c r="L17" i="2" s="1"/>
  <c r="N17" i="2" s="1"/>
  <c r="N101" i="1"/>
  <c r="N92" i="1" l="1"/>
  <c r="N99" i="1"/>
  <c r="L15" i="2" s="1"/>
  <c r="N15" i="2" s="1"/>
  <c r="N98" i="1"/>
  <c r="N97" i="1"/>
  <c r="L14" i="2" s="1"/>
  <c r="N14" i="2" s="1"/>
  <c r="N96" i="1"/>
  <c r="N95" i="1"/>
  <c r="L38" i="2" s="1"/>
  <c r="N38" i="2" s="1"/>
  <c r="N94" i="1"/>
  <c r="L13" i="2" s="1"/>
  <c r="N13" i="2" s="1"/>
  <c r="C49" i="2" l="1"/>
  <c r="A2" i="5" s="1" a="1"/>
  <c r="C48" i="2"/>
  <c r="C58" i="2"/>
  <c r="A2" i="8" a="1"/>
  <c r="A2" i="8" s="1"/>
  <c r="C57" i="2"/>
  <c r="C47" i="2"/>
  <c r="C56" i="2"/>
  <c r="C46" i="2"/>
  <c r="C45" i="2"/>
  <c r="C44" i="2"/>
  <c r="C59" i="2"/>
  <c r="C55" i="2"/>
  <c r="C2" i="2"/>
  <c r="C54" i="2"/>
  <c r="C43" i="2"/>
  <c r="C42" i="2"/>
  <c r="C41" i="2"/>
  <c r="C53" i="2"/>
  <c r="C52" i="2"/>
  <c r="C51" i="2"/>
  <c r="C40" i="2"/>
  <c r="C50" i="2"/>
  <c r="A2" i="7" s="1" a="1"/>
  <c r="A2" i="7" s="1"/>
  <c r="N75" i="1"/>
  <c r="N76" i="1"/>
  <c r="L11" i="2" s="1"/>
  <c r="N11" i="2" s="1"/>
  <c r="N77" i="1"/>
  <c r="N78" i="1"/>
  <c r="N79" i="1"/>
  <c r="L10" i="2" s="1"/>
  <c r="N10" i="2" s="1"/>
  <c r="N80" i="1"/>
  <c r="L6" i="2" s="1"/>
  <c r="N6" i="2" s="1"/>
  <c r="N81" i="1"/>
  <c r="N82" i="1"/>
  <c r="L32" i="2" s="1"/>
  <c r="N32" i="2" s="1"/>
  <c r="N83" i="1"/>
  <c r="L8" i="2" s="1"/>
  <c r="N8" i="2" s="1"/>
  <c r="N84" i="1"/>
  <c r="L3" i="2" s="1"/>
  <c r="N3" i="2" s="1"/>
  <c r="N85" i="1"/>
  <c r="N86" i="1"/>
  <c r="L9" i="2" s="1"/>
  <c r="N9" i="2" s="1"/>
  <c r="N87" i="1"/>
  <c r="N88" i="1"/>
  <c r="N89" i="1"/>
  <c r="L64" i="2" s="1"/>
  <c r="N64" i="2" s="1"/>
  <c r="N90" i="1"/>
  <c r="N91" i="1"/>
  <c r="L2" i="2" s="1"/>
  <c r="N2" i="2" s="1"/>
  <c r="N100" i="1"/>
  <c r="L16" i="2" s="1"/>
  <c r="N16" i="2" s="1"/>
  <c r="N93" i="1"/>
  <c r="L12" i="2" s="1"/>
  <c r="N12" i="2" s="1"/>
  <c r="N74" i="1"/>
  <c r="N73" i="1"/>
  <c r="N72" i="1"/>
  <c r="N71" i="1"/>
  <c r="N70" i="1"/>
  <c r="N69" i="1"/>
  <c r="N68" i="1"/>
  <c r="L5" i="2" s="1"/>
  <c r="N5" i="2" s="1"/>
  <c r="N67" i="1"/>
  <c r="N66" i="1"/>
  <c r="N65" i="1"/>
  <c r="N64" i="1"/>
  <c r="N63" i="1"/>
  <c r="N62" i="1"/>
  <c r="N61" i="1"/>
  <c r="N60" i="1"/>
  <c r="L7" i="2" s="1"/>
  <c r="N7" i="2" s="1"/>
  <c r="N59" i="1"/>
  <c r="N58" i="1"/>
  <c r="N57" i="1"/>
  <c r="L4" i="2" s="1"/>
  <c r="N4" i="2" s="1"/>
  <c r="N56" i="1"/>
  <c r="L57" i="2" s="1"/>
  <c r="N57" i="2" s="1"/>
  <c r="N55" i="1"/>
  <c r="N54" i="1"/>
  <c r="L51" i="2" s="1"/>
  <c r="N51" i="2" s="1"/>
  <c r="N53" i="1"/>
  <c r="N52" i="1"/>
  <c r="L40" i="2" s="1"/>
  <c r="N40" i="2" s="1"/>
  <c r="N51" i="1"/>
  <c r="N50" i="1"/>
  <c r="N49" i="1"/>
  <c r="L54" i="2" s="1"/>
  <c r="N54" i="2" s="1"/>
  <c r="N48" i="1"/>
  <c r="N47" i="1"/>
  <c r="N46" i="1"/>
  <c r="L50" i="2" s="1"/>
  <c r="N50" i="2" s="1"/>
  <c r="N45" i="1"/>
  <c r="N44" i="1"/>
  <c r="N43" i="1"/>
  <c r="N42" i="1"/>
  <c r="N41" i="1"/>
  <c r="N40" i="1"/>
  <c r="N39" i="1"/>
  <c r="N38" i="1"/>
  <c r="L61" i="2" s="1"/>
  <c r="N61" i="2" s="1"/>
  <c r="N37" i="1"/>
  <c r="N36" i="1"/>
  <c r="N35" i="1"/>
  <c r="L45" i="2" s="1"/>
  <c r="N45" i="2" s="1"/>
  <c r="N34" i="1"/>
  <c r="N33" i="1"/>
  <c r="N32" i="1"/>
  <c r="N31" i="1"/>
  <c r="L62" i="2" s="1"/>
  <c r="N62" i="2" s="1"/>
  <c r="N30" i="1"/>
  <c r="L56" i="2" s="1"/>
  <c r="N56" i="2" s="1"/>
  <c r="N29" i="1"/>
  <c r="N28" i="1"/>
  <c r="L60" i="2" s="1"/>
  <c r="N60" i="2" s="1"/>
  <c r="N27" i="1"/>
  <c r="N26" i="1"/>
  <c r="L52" i="2" s="1"/>
  <c r="N52" i="2" s="1"/>
  <c r="N25" i="1"/>
  <c r="L53" i="2" s="1"/>
  <c r="N53" i="2" s="1"/>
  <c r="N24" i="1"/>
  <c r="N23" i="1"/>
  <c r="L55" i="2" s="1"/>
  <c r="N55" i="2" s="1"/>
  <c r="N22" i="1"/>
  <c r="L58" i="2" s="1"/>
  <c r="N58" i="2" s="1"/>
  <c r="N21" i="1"/>
  <c r="N20" i="1"/>
  <c r="N19" i="1"/>
  <c r="N18" i="1"/>
  <c r="L43" i="2" s="1"/>
  <c r="N43" i="2" s="1"/>
  <c r="N17" i="1"/>
  <c r="L63" i="2" s="1"/>
  <c r="N63" i="2" s="1"/>
  <c r="N16" i="1"/>
  <c r="L46" i="2" s="1"/>
  <c r="N46" i="2" s="1"/>
  <c r="N15" i="1"/>
  <c r="L69" i="2" s="1"/>
  <c r="N69" i="2" s="1"/>
  <c r="N14" i="1"/>
  <c r="N13" i="1"/>
  <c r="L49" i="2" s="1"/>
  <c r="N49" i="2" s="1"/>
  <c r="N12" i="1"/>
  <c r="N11" i="1"/>
  <c r="L41" i="2" s="1"/>
  <c r="N41" i="2" s="1"/>
  <c r="N10" i="1"/>
  <c r="N9" i="1"/>
  <c r="L59" i="2" s="1"/>
  <c r="N59" i="2" s="1"/>
  <c r="N8" i="1"/>
  <c r="N7" i="1"/>
  <c r="L44" i="2" s="1"/>
  <c r="N44" i="2" s="1"/>
  <c r="N6" i="1"/>
  <c r="N5" i="1"/>
  <c r="L42" i="2" s="1"/>
  <c r="N42" i="2" s="1"/>
  <c r="N4" i="1"/>
  <c r="N3" i="1"/>
  <c r="L48" i="2" s="1"/>
  <c r="N48" i="2" s="1"/>
  <c r="N2" i="1"/>
  <c r="L47" i="2" s="1"/>
  <c r="N47" i="2" s="1"/>
  <c r="A2" i="4" l="1" a="1"/>
  <c r="A2" i="5"/>
  <c r="D33" i="6"/>
  <c r="C33" i="6"/>
  <c r="A2" i="4" l="1"/>
  <c r="X2" i="4" s="1"/>
  <c r="X43" i="4"/>
  <c r="X27" i="4"/>
  <c r="X11" i="4"/>
  <c r="X42" i="4"/>
  <c r="X26" i="4"/>
  <c r="X10" i="4"/>
  <c r="X41" i="4"/>
  <c r="X25" i="4"/>
  <c r="X9" i="4"/>
  <c r="X40" i="4"/>
  <c r="X24" i="4"/>
  <c r="X8" i="4"/>
  <c r="X39" i="4"/>
  <c r="X23" i="4"/>
  <c r="X7" i="4"/>
  <c r="X38" i="4"/>
  <c r="X22" i="4"/>
  <c r="X6" i="4"/>
  <c r="X37" i="4"/>
  <c r="X21" i="4"/>
  <c r="X5" i="4"/>
  <c r="X36" i="4"/>
  <c r="X20" i="4"/>
  <c r="X4" i="4"/>
  <c r="X15" i="4"/>
  <c r="X35" i="4"/>
  <c r="X19" i="4"/>
  <c r="X3" i="4"/>
  <c r="X34" i="4"/>
  <c r="X18" i="4"/>
  <c r="X33" i="4"/>
  <c r="X17" i="4"/>
  <c r="X32" i="4"/>
  <c r="X16" i="4"/>
  <c r="X31" i="4"/>
  <c r="X30" i="4"/>
  <c r="X14" i="4"/>
  <c r="X29" i="4"/>
  <c r="X13" i="4"/>
  <c r="X28" i="4"/>
  <c r="X12" i="4"/>
  <c r="D14" i="6"/>
  <c r="C14" i="6"/>
  <c r="E33" i="6"/>
  <c r="E14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<sst xmlns="http://schemas.openxmlformats.org/spreadsheetml/2006/main" count="938" uniqueCount="278">
  <si>
    <t>id</t>
  </si>
  <si>
    <t>محمد علي احمد ابو عميرة</t>
  </si>
  <si>
    <t>نور الدين ناصر محمود احمد</t>
  </si>
  <si>
    <t>احمد جمال احمد صالح</t>
  </si>
  <si>
    <t>حمزة ناصر محمد الصري</t>
  </si>
  <si>
    <t>محمد وليد محمد رصرص</t>
  </si>
  <si>
    <t>علاء هادي محمد سعد</t>
  </si>
  <si>
    <t>محمد عامر محمد سعيد سلامة</t>
  </si>
  <si>
    <t>عبدالله هادي محمد سعد</t>
  </si>
  <si>
    <t>المعتز بالله وسيم محمود البسيوني</t>
  </si>
  <si>
    <t>حسام عارف علي (شعبان)</t>
  </si>
  <si>
    <t>خولة حسين عبد الفتاح برهم</t>
  </si>
  <si>
    <t>هيثم حمدي محمود ابو المفلفل</t>
  </si>
  <si>
    <t>اسماعيل محمود اسماعيل الحاج اسعد</t>
  </si>
  <si>
    <t>احمد همام خلف عبد الحافظ</t>
  </si>
  <si>
    <t>محمد بسام محمد اسماعيل</t>
  </si>
  <si>
    <t>مهند عبد الحكيم صبحي حمدان</t>
  </si>
  <si>
    <t>شاكر صبحي محمود الغاوي</t>
  </si>
  <si>
    <t>عمر باسم محمد صبحي شقيرات</t>
  </si>
  <si>
    <t>محمد علي عبد الفتاح السماوي</t>
  </si>
  <si>
    <t>زيد رائد محمود الفطيمات</t>
  </si>
  <si>
    <t>نعيم تحسين نعيم حسين</t>
  </si>
  <si>
    <t>عبدالله حمدي محمود ابو المفلفل</t>
  </si>
  <si>
    <t>محمد مصطفى ابراهيم محمد</t>
  </si>
  <si>
    <t>انور انيس عزت زمريق</t>
  </si>
  <si>
    <t>انس محمد سليم بعاره</t>
  </si>
  <si>
    <t>رعد رمضان مصطفى زهران</t>
  </si>
  <si>
    <t>حمزة سلامة موسى سالم</t>
  </si>
  <si>
    <t>عربيه اسماعيل احمد الغول</t>
  </si>
  <si>
    <t>محمد حمدي محمود ابو المفلفل</t>
  </si>
  <si>
    <t>محمد زيد محمد الحراسيس</t>
  </si>
  <si>
    <t>وليد خالد علي صالح</t>
  </si>
  <si>
    <t>عبد الكريم رياض محمد الجمًال</t>
  </si>
  <si>
    <t>محمد محمد حسين سعد</t>
  </si>
  <si>
    <t>محمد احمد اسماعيل كراجة</t>
  </si>
  <si>
    <t>صلاح الدين زهد عبد الخالق زهد</t>
  </si>
  <si>
    <t>أسامة علي جادالله صالح</t>
  </si>
  <si>
    <t>قمر الدين جمال يوسف سعد</t>
  </si>
  <si>
    <t>محمد فواز سليمان الحنيطي</t>
  </si>
  <si>
    <t>مريم حسان جبر حمران</t>
  </si>
  <si>
    <t>احمد سليمان ادم محمد</t>
  </si>
  <si>
    <t>سعيد محمد عبدالله ادم</t>
  </si>
  <si>
    <t>خالد يوسف ادم محمد</t>
  </si>
  <si>
    <t>امير بدوي عز الدين الدين</t>
  </si>
  <si>
    <t>حنان سعيد محمود مصطفى</t>
  </si>
  <si>
    <t>احمد عبدالسلام صالح المحروم</t>
  </si>
  <si>
    <t>نجود احمد . حسناتو</t>
  </si>
  <si>
    <t>مروان سالم جاسر سلمي</t>
  </si>
  <si>
    <t>عامر جمال اسماعيل تركي</t>
  </si>
  <si>
    <t>رعد احمد توفيق الزعبي</t>
  </si>
  <si>
    <t>شاكر محمد عبد عبدالحق</t>
  </si>
  <si>
    <t>امير محمد احمد محمد احمد اسمر</t>
  </si>
  <si>
    <t>حسن محمد عبدالله ادم</t>
  </si>
  <si>
    <t>انس عدنان محمد القاضي</t>
  </si>
  <si>
    <t>بشار محمد احمد الصافي</t>
  </si>
  <si>
    <t>محمود جلال محمد إسماعيل</t>
  </si>
  <si>
    <t>محمد ابراهيم رمضان المصري</t>
  </si>
  <si>
    <t>أحمد يوسف علي سالم</t>
  </si>
  <si>
    <t>أحمد صلاح احمد الشافعي</t>
  </si>
  <si>
    <t>محمود محمد نور الدين كامل عبد اللطيف</t>
  </si>
  <si>
    <t>علاء فؤاد عبدالله مبروك</t>
  </si>
  <si>
    <t>احمد عبد الباسط برهان بلاطيه</t>
  </si>
  <si>
    <t>محمود أحمد شحادة ابو سبيت</t>
  </si>
  <si>
    <t>أحمد جمال محمد أبو علي</t>
  </si>
  <si>
    <t>محمد هاني حسن المسالمة</t>
  </si>
  <si>
    <t>أية سليم فهد الخطيب</t>
  </si>
  <si>
    <t>باتريشيا ماجد محمد جمعة عمرو</t>
  </si>
  <si>
    <t>محمد عبدالله احمد عيسى</t>
  </si>
  <si>
    <t>عبدالله محمود انور حمدان</t>
  </si>
  <si>
    <t>محمود جمال محمد الغاوي</t>
  </si>
  <si>
    <t>عبدالله غازي محمد ابو الضبعات</t>
  </si>
  <si>
    <t>ضياء الدين احمد ابراهيم الزاهري</t>
  </si>
  <si>
    <t>وليد نعيم خليل قطناني</t>
  </si>
  <si>
    <t>depart</t>
  </si>
  <si>
    <t>سحاب</t>
  </si>
  <si>
    <t>خلدا</t>
  </si>
  <si>
    <t>جاردنز</t>
  </si>
  <si>
    <t>الحسين</t>
  </si>
  <si>
    <t>شركة الحرية هوم</t>
  </si>
  <si>
    <t>1st loan</t>
  </si>
  <si>
    <t>2nd Loan</t>
  </si>
  <si>
    <t>3rd Loan</t>
  </si>
  <si>
    <t>4th Loan</t>
  </si>
  <si>
    <t>5th Loan</t>
  </si>
  <si>
    <t>6th loan</t>
  </si>
  <si>
    <t>7th loan</t>
  </si>
  <si>
    <t>8th loan</t>
  </si>
  <si>
    <t>9th loan</t>
  </si>
  <si>
    <t>10th loan</t>
  </si>
  <si>
    <t>يوسف مجدي يوسف سلامة</t>
  </si>
  <si>
    <t>احمد محمد محمد ابوطالب</t>
  </si>
  <si>
    <t>يوسف احمد محمود الحديد</t>
  </si>
  <si>
    <t>سمر فاطمة محمد شريف شهابي</t>
  </si>
  <si>
    <t>ابراهيم صبحي ابراهيم عابد</t>
  </si>
  <si>
    <t>يزن رائد نائل عدوان</t>
  </si>
  <si>
    <t>محمد عصر محمد البريزات القرالة</t>
  </si>
  <si>
    <t>زيد احمد محمود الحديد</t>
  </si>
  <si>
    <t>أنس هشام داود الجولاني</t>
  </si>
  <si>
    <t>مصطفى احمد عمر الطباخي</t>
  </si>
  <si>
    <t>فريال محمد عبد ربة الأقرع</t>
  </si>
  <si>
    <t>سارة شوقي مصطفى ابوعيشة</t>
  </si>
  <si>
    <t>نضال عبد الكريم محمد البوبلي</t>
  </si>
  <si>
    <t>عبد الرحمن سامر فتح الله يونس</t>
  </si>
  <si>
    <t>بشرى محمد محمد فلاحة</t>
  </si>
  <si>
    <t>وليد خالد عبدالكريم ابوفخيدة</t>
  </si>
  <si>
    <t>ايمن عادل محمد سعد</t>
  </si>
  <si>
    <t>عامر صبحي احمد الصباغ</t>
  </si>
  <si>
    <t>محمود عبدالاله عسه عسه</t>
  </si>
  <si>
    <t>Row Labels</t>
  </si>
  <si>
    <t>Total Salary</t>
  </si>
  <si>
    <t>m</t>
  </si>
  <si>
    <t>y</t>
  </si>
  <si>
    <t>amount</t>
  </si>
  <si>
    <t>from amount</t>
  </si>
  <si>
    <t>name</t>
  </si>
  <si>
    <t>بدل قسط غسالة 30-9-22</t>
  </si>
  <si>
    <t>سلفة مجدولة 30-8-22</t>
  </si>
  <si>
    <t>سلفة مجدولة 30-9-22</t>
  </si>
  <si>
    <t>سلفة مجدولة 30-10-22</t>
  </si>
  <si>
    <t>باقي ( 106 )</t>
  </si>
  <si>
    <t>باقي ( 56 )</t>
  </si>
  <si>
    <t>بدل قسط غسالة 30-8-22</t>
  </si>
  <si>
    <t>سلفة مجدولة سلفة مجدولة بدل فاتورة مشتريات 30-8-22</t>
  </si>
  <si>
    <t>سلفة مجدولة سلفة مجدولة بدل فاتورة مشتريات 30-9-22</t>
  </si>
  <si>
    <t>باقي ( صفر )</t>
  </si>
  <si>
    <t>دفعة هاتف خلوي 30-8-22</t>
  </si>
  <si>
    <t>دفعة هاتف خلوي 30-9-22</t>
  </si>
  <si>
    <t>دفعة هاتف خلوي 30-10-22</t>
  </si>
  <si>
    <t>دفعة هاتف خلوي 30-11-22</t>
  </si>
  <si>
    <t>دفعة هاتف خلوي 30-12-22 اخر دفعة</t>
  </si>
  <si>
    <t>سلفة مجدولة 28-2-23</t>
  </si>
  <si>
    <t>زيد محمود زهير ابو زيتاوية</t>
  </si>
  <si>
    <t>عمر حميدان اسماعيل</t>
  </si>
  <si>
    <t>loc</t>
  </si>
  <si>
    <t>tax</t>
  </si>
  <si>
    <t>inss</t>
  </si>
  <si>
    <t>rloan</t>
  </si>
  <si>
    <t>grand</t>
  </si>
  <si>
    <t>notes</t>
  </si>
  <si>
    <t>خصم او زيادة</t>
  </si>
  <si>
    <t>القيمة</t>
  </si>
  <si>
    <t>طارق محمود حلمي</t>
  </si>
  <si>
    <t xml:space="preserve">total </t>
  </si>
  <si>
    <t xml:space="preserve"> </t>
  </si>
  <si>
    <t>02 الضمان الاجتماعي</t>
  </si>
  <si>
    <t>الراتب الاجمالي</t>
  </si>
  <si>
    <t>مكافات</t>
  </si>
  <si>
    <t>علاوة مواصلات وخلوي</t>
  </si>
  <si>
    <t>سلف كاش</t>
  </si>
  <si>
    <t xml:space="preserve">ابراهيم المصري </t>
  </si>
  <si>
    <t>منيرة امين</t>
  </si>
  <si>
    <t xml:space="preserve">محمود عوني احمد بدير </t>
  </si>
  <si>
    <t>اسماعيل ناصر محمد ابوسعيدة</t>
  </si>
  <si>
    <t>انس برهان بشير جبارة</t>
  </si>
  <si>
    <t>rloan_notes</t>
  </si>
  <si>
    <t>جعفر فاروق حمعه الصانع</t>
  </si>
  <si>
    <t>حسام محمد تيسير طوباسي</t>
  </si>
  <si>
    <t>نغم زاهي ابراهيم الغولة</t>
  </si>
  <si>
    <t xml:space="preserve">فيصل أبو حلاوة </t>
  </si>
  <si>
    <t>معتصم الأمير</t>
  </si>
  <si>
    <t>محمود عبد الرزاق محمد الشافعي</t>
  </si>
  <si>
    <t>عبدالله موسى يوسف خميس</t>
  </si>
  <si>
    <t>ليث عادل سعيد يوسف</t>
  </si>
  <si>
    <t>عامر يوسف ابراهيم ابوخشبة</t>
  </si>
  <si>
    <t>صهيب نزار حسين الحاج</t>
  </si>
  <si>
    <t>الشركة</t>
  </si>
  <si>
    <t xml:space="preserve">الحرية </t>
  </si>
  <si>
    <t xml:space="preserve">نجمة المستقبل </t>
  </si>
  <si>
    <t>الرواتب</t>
  </si>
  <si>
    <t>السلف</t>
  </si>
  <si>
    <t>ألاجمالي (مجموع الرواتب و السلف)</t>
  </si>
  <si>
    <t>بدل ساعات عمل إضافية</t>
  </si>
  <si>
    <t>ساعات اضافية</t>
  </si>
  <si>
    <t>سلفة مجدولة 30-12-22</t>
  </si>
  <si>
    <t xml:space="preserve">بدل إجازة سنوية </t>
  </si>
  <si>
    <t>ناريخ التعيين</t>
  </si>
  <si>
    <t xml:space="preserve">بدل عطل رسمية </t>
  </si>
  <si>
    <t xml:space="preserve">علاءالدين محمود عبدالهادي العجوري </t>
  </si>
  <si>
    <t>محمد صلاح</t>
  </si>
  <si>
    <t>فؤاد خليل</t>
  </si>
  <si>
    <t>اسامة ناصر جودت هارون</t>
  </si>
  <si>
    <t>أسامة محي الدين الفتياني</t>
  </si>
  <si>
    <t xml:space="preserve">محمد منير حسين </t>
  </si>
  <si>
    <t xml:space="preserve">علاءالدين محمود عبدالهادي حماد </t>
  </si>
  <si>
    <t xml:space="preserve">total benifits  </t>
  </si>
  <si>
    <t>سلفة مجدولة 30-06-23</t>
  </si>
  <si>
    <t>سلفة مجدولة 30-8-23</t>
  </si>
  <si>
    <t>سلفة مجدولة 30-10-23</t>
  </si>
  <si>
    <t>سلفة زيت 30-1-2023</t>
  </si>
  <si>
    <t>سلفة زيت 30-2-2023</t>
  </si>
  <si>
    <t>سلفة زيت 30-3-2023</t>
  </si>
  <si>
    <t>سلفة زيت 30-4-2023</t>
  </si>
  <si>
    <t>سلفة زيت 30-5-2023</t>
  </si>
  <si>
    <t>فؤاد خليل موسى فرحان</t>
  </si>
  <si>
    <t xml:space="preserve">محمد منير جميل حسين </t>
  </si>
  <si>
    <t>وليد ايمن احمد عليان</t>
  </si>
  <si>
    <t>بدل دفعة غسالة 28-2-2023</t>
  </si>
  <si>
    <t>ابراهيم محمد حسين عيد</t>
  </si>
  <si>
    <t xml:space="preserve">اسامة خالد ربابعة </t>
  </si>
  <si>
    <t>وجيه رباح محمد الغريسي</t>
  </si>
  <si>
    <t>سلفة مجدولة + سلفة زيت 28-2-2023</t>
  </si>
  <si>
    <t>اخر دفعة سلفة مجدولة + سلفة زيت 30-03-2023</t>
  </si>
  <si>
    <t>اياد طالب عبدالقادر العثامين</t>
  </si>
  <si>
    <t>رائد ماهر محمد عبداللطيف الحداد</t>
  </si>
  <si>
    <t>عبدالرحمن رياض عبدالحي فياض</t>
  </si>
  <si>
    <t>سارة بشير احمد النجار</t>
  </si>
  <si>
    <t>يزن حسن نايف طربش</t>
  </si>
  <si>
    <t>عبدالرزاق محمد عبدالرزاق الزيتي</t>
  </si>
  <si>
    <t>سلفة مجدولة عن شهر 3</t>
  </si>
  <si>
    <t>سلفة مجدولة عن شهر 5</t>
  </si>
  <si>
    <t>سلفة مجدولة عن شهر 7</t>
  </si>
  <si>
    <t>سلفة مجدولة عن شهر 9</t>
  </si>
  <si>
    <t>سلفة مجدولة 30-4-23</t>
  </si>
  <si>
    <t>سلفة مجدولة 30-12-23</t>
  </si>
  <si>
    <t xml:space="preserve">طه حسني توفيق النجار </t>
  </si>
  <si>
    <t>ألشركة</t>
  </si>
  <si>
    <t xml:space="preserve">شركة زارا </t>
  </si>
  <si>
    <t>شركة زارا  الذهبية</t>
  </si>
  <si>
    <t>شركة نجمة المستقبل</t>
  </si>
  <si>
    <t>سلفة زيت 28-2-2023</t>
  </si>
  <si>
    <t>عصام عمر ابراهيم محرم</t>
  </si>
  <si>
    <t> عبدالمالك احمد محمود منعم</t>
  </si>
  <si>
    <t>محمد عامر عمر طبازة</t>
  </si>
  <si>
    <t>حمزة حسام عبدالله العقدة</t>
  </si>
  <si>
    <t>قصي سعيد محمد الغاوي</t>
  </si>
  <si>
    <t> محمد يوسف محمد الصوري</t>
  </si>
  <si>
    <t>سلفة مجدولة عن شهر 4</t>
  </si>
  <si>
    <t>زيادة</t>
  </si>
  <si>
    <t>سلفة مجدولة عن شهر 6</t>
  </si>
  <si>
    <t>سلفة مجدولة عن شهر 8</t>
  </si>
  <si>
    <t>سلفة مجدولة عن شهر 10</t>
  </si>
  <si>
    <t>سلفة مجدولة عن شهر 11</t>
  </si>
  <si>
    <t>سلفة مجدولة عن شهر 12</t>
  </si>
  <si>
    <t>سلفة مجدولة عن شهر 1</t>
  </si>
  <si>
    <t>سلفة مجدولة عن شهر 2</t>
  </si>
  <si>
    <t xml:space="preserve">بدل دفعة غسالة </t>
  </si>
  <si>
    <t>طارق عبدالرحمن علي الزير</t>
  </si>
  <si>
    <t xml:space="preserve">عبدالهادي عبدالفتاح حسن </t>
  </si>
  <si>
    <t xml:space="preserve">فيصل احمد يوسف أبو حلاوة </t>
  </si>
  <si>
    <t>محمد امير الأمير</t>
  </si>
  <si>
    <t xml:space="preserve">تم إضافة 25% من قيمة الراتب بدل مكافات و عمل إضافي : </t>
  </si>
  <si>
    <t>سلفة مجدولة عن شهر 4
سلفة زيت 30-4-2023</t>
  </si>
  <si>
    <t>سلفة مجدولة عن شهر 5
سلفة زيت 30-5-2023</t>
  </si>
  <si>
    <t xml:space="preserve">سلفة مجدولة بدل مفروشات عن شهر 3 بقيمة 150 +
سلفة زيت 30-3-2023 بقيمة 10 </t>
  </si>
  <si>
    <t xml:space="preserve">غرفة نوم اطفال بقيمة 1000 دينار تم استلامها بدل مكافات عن كل شهر :  </t>
  </si>
  <si>
    <t>خبيب</t>
  </si>
  <si>
    <t>محمد عمر احميدان إسماعيل</t>
  </si>
  <si>
    <t>سلفة مجدولة عن شهر 3 100
سلفة زيت عن شهر 3 10</t>
  </si>
  <si>
    <t>سلفة مجدولة عن شهر 4 100 
سلفة زيت عن شهر 4 10</t>
  </si>
  <si>
    <t>سلفة مجدولة عن شهر 5 100 
سلفة زيت عن شهر 5 10</t>
  </si>
  <si>
    <t>فرقية راتب عن شهر 3</t>
  </si>
  <si>
    <t>فرح سليم فهد الخطيب</t>
  </si>
  <si>
    <t>محمد إبراهيم</t>
  </si>
  <si>
    <t>sequence</t>
  </si>
  <si>
    <t>محمد غسان أبو خلف</t>
  </si>
  <si>
    <t>Sequence</t>
  </si>
  <si>
    <t>جابر محمود جابر علي</t>
  </si>
  <si>
    <t xml:space="preserve">اول يوم عمل 01-05-2023 : </t>
  </si>
  <si>
    <t>احمد خالد يوسف أبو جويعد</t>
  </si>
  <si>
    <t>علي وجيه مصطفى محمد الصباغ</t>
  </si>
  <si>
    <t xml:space="preserve">( تم إضافة 25% من قيمة الراتب بدل مكافات و عمل إضافي : 125
خصم بدل نقص : 19.32 
خصم بدل توالف : 27.75 ) : </t>
  </si>
  <si>
    <t xml:space="preserve">(تم إضافة 25% من قيمة الراتب بدل مكافات و عمل إضافي : 87.5
خصم بدل نقص صندوق : -50 ) : </t>
  </si>
  <si>
    <t>بدل فرقية أيام اول يوم عمل  16-04-2023 :  -200
خصم بدل نقص صندوق : -8.09</t>
  </si>
  <si>
    <t xml:space="preserve">(بدل يومين عن عيد الفطر : 29
بدل يومين عمل عن شهر 5 اخر يوم عمل 02-05-2023 :  19.35 
خصم بدل توالف : -24.75(  </t>
  </si>
  <si>
    <t>(تم إضافة 25% من قيمة الراتب بدل مكافات و عمل إضافي : 100
خصم بدل تالف : -22.5 )</t>
  </si>
  <si>
    <t xml:space="preserve">( تم إضافة 25% من قيمة الراتب بدل مكافات و عمل إضافي : 125
خصم بدل توالف : -16.95) : </t>
  </si>
  <si>
    <t xml:space="preserve">خصم بدل تالف : </t>
  </si>
  <si>
    <t xml:space="preserve">بدل خصم يوم إجازة بعد انتهاء الاجازات المرضية : </t>
  </si>
  <si>
    <t>(تم إضافة 25% من قيمة الراتب بدل مكافات و عمل إضافي : 87.5
خصم بدل توالف : -39
خصم بدل توالف  : -17
خصم بدل توالف  : -22.5 (</t>
  </si>
  <si>
    <t>(تم إضافة 25% من قيمة الراتب بدل مكافات و عمل إضافي : 100
بدل  إضافة 25% من قيمة الراتب بدل مكافات و عمل إضافي عن شهر 3 : 32 (</t>
  </si>
  <si>
    <t>سيفان سالم حبيب قجر</t>
  </si>
  <si>
    <t>عبدالله احمد عبدالرحمن حسون</t>
  </si>
  <si>
    <t>محمد حسن ذيب القطاوي</t>
  </si>
  <si>
    <t>اويس عماد حامد عودة</t>
  </si>
  <si>
    <t>سامح فيصل احمد الدويك</t>
  </si>
  <si>
    <t xml:space="preserve">بدل فرقية ايام عمل اول 09-04-2023 : </t>
  </si>
  <si>
    <t>(بدل فرقية أيام اول يوم عمل 9-4-2023 : -93.35
تم إضافة 25% من قيمة الراتب بدل مكافآت و عمل إضافي : 64.15(</t>
  </si>
  <si>
    <t>(بدل فرقية أيام اول يوم عمل  03-04-2023 :  -30
ررتم إضافة 25% من قيمة الراتب بدل مكافات و عمل إضافي : 135(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</si>
</sst>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;\-0;;@"/>
    <numFmt numFmtId="165" formatCode="0.00;\-0.00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0" fontId="1" fillId="2" borderId="0" xfId="0" applyFont="1" applyFill="1"/>
    <xf numFmtId="0" fontId="0" fillId="0" borderId="0" xfId="0" applyAlignment="1">
      <alignment horizontal="left" indent="1"/>
    </xf>
    <xf numFmtId="2" fontId="0" fillId="0" borderId="0" xfId="0" applyNumberFormat="1"/>
    <xf numFmtId="0" fontId="1" fillId="3" borderId="1" xfId="0" applyFont="1" applyFill="1" applyBorder="1"/>
    <xf numFmtId="0" fontId="0" fillId="3" borderId="0" xfId="0" applyFill="1" applyAlignment="1">
      <alignment horizontal="left" indent="1"/>
    </xf>
    <xf numFmtId="0" fontId="1" fillId="3" borderId="0" xfId="0" applyFont="1" applyFill="1"/>
    <xf numFmtId="2" fontId="1" fillId="3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43" fontId="5" fillId="4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 readingOrder="2"/>
    </xf>
    <xf numFmtId="0" fontId="0" fillId="0" borderId="0" xfId="0" applyAlignment="1">
      <alignment horizontal="right" vertical="center"/>
    </xf>
    <xf numFmtId="165" fontId="0" fillId="0" borderId="0" xfId="0" applyNumberFormat="1"/>
    <xf numFmtId="2" fontId="0" fillId="0" borderId="0" xfId="0" applyNumberFormat="1" applyAlignment="1">
      <alignment wrapText="1"/>
    </xf>
    <xf numFmtId="0" fontId="0" fillId="7" borderId="0" xfId="0" applyFill="1"/>
    <xf numFmtId="0" fontId="0" fillId="7" borderId="0" xfId="0" applyFill="1" applyAlignment="1">
      <alignment horizontal="left"/>
    </xf>
    <xf numFmtId="14" fontId="0" fillId="7" borderId="0" xfId="0" applyNumberFormat="1" applyFill="1"/>
    <xf numFmtId="0" fontId="0" fillId="0" borderId="0" xfId="0" applyAlignment="1">
      <alignment wrapText="1"/>
    </xf>
    <xf numFmtId="0" fontId="0" fillId="7" borderId="0" xfId="0" applyFill="1" applyAlignment="1">
      <alignment horizontal="left" vertical="center"/>
    </xf>
    <xf numFmtId="2" fontId="0" fillId="7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1143A-BC79-46AF-B41B-C1DB560D027E}">
  <sheetPr>
    <pageSetUpPr fitToPage="1"/>
  </sheetPr>
  <dimension ref="A1:AA69"/>
  <sheetViews>
    <sheetView tabSelected="1" zoomScale="85" zoomScaleNormal="85" workbookViewId="0">
      <pane xSplit="2" ySplit="1" topLeftCell="K13" activePane="bottomRight" state="frozen"/>
      <selection pane="topRight" activeCell="C1" sqref="C1"/>
      <selection pane="bottomLeft" activeCell="A2" sqref="A2"/>
      <selection pane="bottomRight" activeCell="S15" sqref="S15"/>
    </sheetView>
  </sheetViews>
  <sheetFormatPr defaultRowHeight="14.4" x14ac:dyDescent="0.3"/>
  <cols>
    <col min="1" max="1" width="4" bestFit="1" customWidth="1"/>
    <col min="2" max="2" width="30.33203125" style="12" customWidth="1"/>
    <col min="3" max="3" width="12.44140625" bestFit="1" customWidth="1"/>
    <col min="4" max="4" width="19.88671875" bestFit="1" customWidth="1"/>
    <col min="5" max="5" width="6.21875" bestFit="1" customWidth="1"/>
    <col min="6" max="6" width="15.21875" bestFit="1" customWidth="1"/>
    <col min="7" max="7" width="7.77734375" bestFit="1" customWidth="1"/>
    <col min="8" max="8" width="21.6640625" bestFit="1" customWidth="1"/>
    <col min="9" max="9" width="22.44140625" bestFit="1" customWidth="1"/>
    <col min="10" max="10" width="9.88671875" bestFit="1" customWidth="1"/>
    <col min="11" max="11" width="14.109375" bestFit="1" customWidth="1"/>
    <col min="12" max="12" width="11.88671875" bestFit="1" customWidth="1"/>
    <col min="13" max="13" width="8.21875" bestFit="1" customWidth="1"/>
    <col min="14" max="14" width="8.77734375" bestFit="1" customWidth="1"/>
    <col min="15" max="15" width="18.88671875" style="5" customWidth="1"/>
    <col min="16" max="16" width="10.6640625" style="5" bestFit="1" customWidth="1"/>
    <col min="17" max="17" width="7.6640625" style="5" bestFit="1" customWidth="1"/>
    <col min="18" max="18" width="8.33203125" bestFit="1" customWidth="1"/>
    <col min="19" max="19" width="43.21875" bestFit="1" customWidth="1"/>
    <col min="20" max="20" width="11.6640625" bestFit="1" customWidth="1"/>
    <col min="21" max="21" width="13.33203125" bestFit="1" customWidth="1"/>
    <col min="22" max="22" width="10.77734375" bestFit="1" customWidth="1"/>
    <col min="23" max="23" width="13.5546875" bestFit="1" customWidth="1"/>
    <col min="24" max="24" width="9.77734375" bestFit="1" customWidth="1"/>
    <col min="25" max="25" width="12.44140625" bestFit="1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215</v>
      </c>
    </row>
    <row r="2" spans="1:26" x14ac:dyDescent="0.3">
      <c r="A2">
        <v>400</v>
      </c>
      <c r="B2" s="12" t="s">
        <v>106</v>
      </c>
      <c r="C2" s="2" t="str">
        <f>VLOOKUP(A2,loan!A:N,3,0)</f>
        <v>شركة الحرية هوم</v>
      </c>
      <c r="D2">
        <v>-21.75</v>
      </c>
      <c r="E2">
        <v>0</v>
      </c>
      <c r="F2">
        <v>290</v>
      </c>
      <c r="G2">
        <v>0</v>
      </c>
      <c r="H2">
        <v>70</v>
      </c>
      <c r="I2">
        <v>140</v>
      </c>
      <c r="J2">
        <v>0</v>
      </c>
      <c r="K2">
        <f t="shared" ref="K2:K43" si="0">F2+H2+I2+J2+D2+G2+E2</f>
        <v>478.25</v>
      </c>
      <c r="L2">
        <f>VLOOKUP(A2,loan!A:N,14,0)</f>
        <v>250</v>
      </c>
      <c r="M2" cm="1">
        <f t="array" ref="M2">_xlfn.IFNA(INDEX(مجدولة!E:E,MATCH(1,(مجدولة!B:B=4)*(مجدولة!A:A=All_salarey!A2),0)),0)</f>
        <v>100</v>
      </c>
      <c r="N2">
        <f t="shared" ref="N2:N64" si="1">IF(Q2=" ",K2-L2-M2+U2+W2,K2-L2+Q2-M2+U2+W2)</f>
        <v>253.25</v>
      </c>
      <c r="O2" s="5" t="s">
        <v>240</v>
      </c>
      <c r="P2" s="5" t="s">
        <v>227</v>
      </c>
      <c r="Q2" s="5">
        <f>SUM(F2:J2)*0.25</f>
        <v>125</v>
      </c>
      <c r="R2">
        <f t="shared" ref="R2:R16" si="2">I2+J2+H2</f>
        <v>210</v>
      </c>
      <c r="S2" t="str" cm="1">
        <f t="array" ref="S2">_xlfn.IFNA(" ( "&amp;INDEX(مجدولة!F:F,MATCH(1,(مجدولة!B:B=4)*(مجدولة!A:A=All_salarey!A2),0))&amp;" ) :  "," " )</f>
        <v xml:space="preserve"> ( سلفة مجدولة 30-4-23 ) :  </v>
      </c>
      <c r="T2">
        <v>104</v>
      </c>
      <c r="U2" s="5">
        <v>0</v>
      </c>
      <c r="V2" s="20">
        <v>44749</v>
      </c>
      <c r="W2">
        <v>0</v>
      </c>
      <c r="X2" s="20"/>
      <c r="Z2" t="s">
        <v>78</v>
      </c>
    </row>
    <row r="3" spans="1:26" x14ac:dyDescent="0.3">
      <c r="A3">
        <v>392</v>
      </c>
      <c r="B3" s="12" t="s">
        <v>99</v>
      </c>
      <c r="C3" s="2" t="str">
        <f>VLOOKUP(A3,loan!A:N,3,0)</f>
        <v>شركة الحرية هوم</v>
      </c>
      <c r="D3">
        <v>0</v>
      </c>
      <c r="E3">
        <v>0</v>
      </c>
      <c r="F3">
        <v>260</v>
      </c>
      <c r="G3">
        <v>0</v>
      </c>
      <c r="H3">
        <v>40</v>
      </c>
      <c r="I3">
        <v>0</v>
      </c>
      <c r="J3">
        <v>0</v>
      </c>
      <c r="K3">
        <f t="shared" si="0"/>
        <v>300</v>
      </c>
      <c r="L3">
        <f>VLOOKUP(A3,loan!A:N,14,0)</f>
        <v>50</v>
      </c>
      <c r="M3" cm="1">
        <f t="array" ref="M3">_xlfn.IFNA(INDEX(مجدولة!E:E,MATCH(1,(مجدولة!B:B=4)*(مجدولة!A:A=All_salarey!A3),0)),0)</f>
        <v>0</v>
      </c>
      <c r="N3">
        <f t="shared" si="1"/>
        <v>250</v>
      </c>
      <c r="O3" s="5" t="s">
        <v>143</v>
      </c>
      <c r="R3">
        <f t="shared" si="2"/>
        <v>40</v>
      </c>
      <c r="S3" t="str" cm="1">
        <f t="array" ref="S3">_xlfn.IFNA(" ( "&amp;INDEX(مجدولة!F:F,MATCH(1,(مجدولة!B:B=4)*(مجدولة!A:A=All_salarey!A3),0))&amp;" ) :  "," " )</f>
        <v xml:space="preserve"> </v>
      </c>
      <c r="T3">
        <v>0</v>
      </c>
      <c r="U3" s="5">
        <v>0</v>
      </c>
      <c r="V3" s="20">
        <v>44706</v>
      </c>
      <c r="W3">
        <v>0</v>
      </c>
      <c r="X3" s="20"/>
      <c r="Z3" t="s">
        <v>78</v>
      </c>
    </row>
    <row r="4" spans="1:26" x14ac:dyDescent="0.3">
      <c r="A4">
        <v>359</v>
      </c>
      <c r="B4" s="12" t="s">
        <v>56</v>
      </c>
      <c r="C4" s="2" t="str">
        <f>VLOOKUP(A4,loan!A:N,3,0)</f>
        <v>شركة الحرية هوم</v>
      </c>
      <c r="D4">
        <v>-26.25</v>
      </c>
      <c r="E4">
        <v>0</v>
      </c>
      <c r="F4">
        <v>350</v>
      </c>
      <c r="G4">
        <v>0</v>
      </c>
      <c r="H4">
        <v>500</v>
      </c>
      <c r="I4">
        <v>189</v>
      </c>
      <c r="J4">
        <v>461</v>
      </c>
      <c r="K4">
        <f t="shared" si="0"/>
        <v>1473.75</v>
      </c>
      <c r="L4">
        <f>VLOOKUP(A4,loan!A:N,14,0)</f>
        <v>0</v>
      </c>
      <c r="M4" cm="1">
        <f t="array" ref="M4">_xlfn.IFNA(INDEX(مجدولة!E:E,MATCH(1,(مجدولة!B:B=4)*(مجدولة!A:A=All_salarey!A4),0)),0)</f>
        <v>150</v>
      </c>
      <c r="N4">
        <f t="shared" si="1"/>
        <v>1284.75</v>
      </c>
      <c r="O4" s="5" t="s">
        <v>266</v>
      </c>
      <c r="Q4" s="5">
        <v>-39</v>
      </c>
      <c r="R4">
        <f t="shared" si="2"/>
        <v>1150</v>
      </c>
      <c r="S4" t="str" cm="1">
        <f t="array" ref="S4">_xlfn.IFNA(" ( "&amp;INDEX(مجدولة!F:F,MATCH(1,(مجدولة!B:B=4)*(مجدولة!A:A=All_salarey!A4),0))&amp;" ) :  "," " )</f>
        <v xml:space="preserve"> ( سلفة مجدولة عن شهر 4 ) :  </v>
      </c>
      <c r="T4">
        <v>104</v>
      </c>
      <c r="U4" s="5">
        <v>0</v>
      </c>
      <c r="V4" s="20">
        <v>44682</v>
      </c>
      <c r="W4">
        <v>0</v>
      </c>
      <c r="X4" s="20"/>
      <c r="Z4" t="s">
        <v>78</v>
      </c>
    </row>
    <row r="5" spans="1:26" x14ac:dyDescent="0.3">
      <c r="A5">
        <v>376</v>
      </c>
      <c r="B5" s="12" t="s">
        <v>67</v>
      </c>
      <c r="C5" s="2" t="str">
        <f>VLOOKUP(A5,loan!A:N,3,0)</f>
        <v>شركة الحرية هوم</v>
      </c>
      <c r="D5">
        <v>-37.5</v>
      </c>
      <c r="E5">
        <v>0</v>
      </c>
      <c r="F5">
        <v>500</v>
      </c>
      <c r="G5">
        <v>0</v>
      </c>
      <c r="H5">
        <v>50</v>
      </c>
      <c r="I5">
        <v>250.00000000000003</v>
      </c>
      <c r="J5">
        <v>0</v>
      </c>
      <c r="K5">
        <f t="shared" si="0"/>
        <v>762.5</v>
      </c>
      <c r="L5">
        <f>VLOOKUP(A5,loan!A:N,14,0)</f>
        <v>325</v>
      </c>
      <c r="M5" cm="1">
        <f t="array" ref="M5">_xlfn.IFNA(INDEX(مجدولة!E:E,MATCH(1,(مجدولة!B:B=4)*(مجدولة!A:A=All_salarey!A5),0)),0)</f>
        <v>160</v>
      </c>
      <c r="N5">
        <f t="shared" si="1"/>
        <v>477.5</v>
      </c>
      <c r="O5" s="5" t="s">
        <v>244</v>
      </c>
      <c r="P5" s="5" t="s">
        <v>227</v>
      </c>
      <c r="Q5" s="5">
        <v>200</v>
      </c>
      <c r="R5">
        <f t="shared" si="2"/>
        <v>300</v>
      </c>
      <c r="S5" t="str" cm="1">
        <f t="array" ref="S5">_xlfn.IFNA(" ( "&amp;INDEX(مجدولة!F:F,MATCH(1,(مجدولة!B:B=4)*(مجدولة!A:A=All_salarey!A5),0))&amp;" ) :  "," " )</f>
        <v xml:space="preserve"> ( سلفة مجدولة عن شهر 4
سلفة زيت 30-4-2023 ) :  </v>
      </c>
      <c r="T5">
        <v>96</v>
      </c>
      <c r="U5" s="5">
        <v>0</v>
      </c>
      <c r="V5" s="20">
        <v>44666</v>
      </c>
      <c r="W5">
        <v>0</v>
      </c>
      <c r="X5" s="20"/>
      <c r="Z5" t="s">
        <v>78</v>
      </c>
    </row>
    <row r="6" spans="1:26" x14ac:dyDescent="0.3">
      <c r="A6">
        <v>388</v>
      </c>
      <c r="B6" s="12" t="s">
        <v>95</v>
      </c>
      <c r="C6" s="2" t="str">
        <f>VLOOKUP(A6,loan!A:N,3,0)</f>
        <v>شركة الحرية هوم</v>
      </c>
      <c r="D6">
        <v>-19.5</v>
      </c>
      <c r="E6">
        <v>0</v>
      </c>
      <c r="F6">
        <v>260</v>
      </c>
      <c r="G6">
        <v>0</v>
      </c>
      <c r="H6">
        <v>50</v>
      </c>
      <c r="I6">
        <v>140</v>
      </c>
      <c r="J6">
        <v>0</v>
      </c>
      <c r="K6">
        <f t="shared" si="0"/>
        <v>430.5</v>
      </c>
      <c r="L6">
        <f>VLOOKUP(A6,loan!A:N,14,0)</f>
        <v>341.96000000000004</v>
      </c>
      <c r="M6" cm="1">
        <f t="array" ref="M6">_xlfn.IFNA(INDEX(مجدولة!E:E,MATCH(1,(مجدولة!B:B=4)*(مجدولة!A:A=All_salarey!A6),0)),0)</f>
        <v>0</v>
      </c>
      <c r="N6">
        <f t="shared" si="1"/>
        <v>201.03999999999996</v>
      </c>
      <c r="O6" s="5" t="s">
        <v>240</v>
      </c>
      <c r="P6" s="5" t="s">
        <v>227</v>
      </c>
      <c r="Q6" s="5">
        <f>SUM(F6:J6)*0.25</f>
        <v>112.5</v>
      </c>
      <c r="R6">
        <f t="shared" si="2"/>
        <v>190</v>
      </c>
      <c r="S6" t="str" cm="1">
        <f t="array" ref="S6">_xlfn.IFNA(" ( "&amp;INDEX(مجدولة!F:F,MATCH(1,(مجدولة!B:B=4)*(مجدولة!A:A=All_salarey!A6),0))&amp;" ) :  "," " )</f>
        <v xml:space="preserve"> </v>
      </c>
      <c r="T6">
        <v>104</v>
      </c>
      <c r="U6" s="5">
        <v>0</v>
      </c>
      <c r="V6" s="20">
        <v>44682</v>
      </c>
      <c r="W6">
        <v>0</v>
      </c>
      <c r="X6" s="20"/>
      <c r="Z6" t="s">
        <v>78</v>
      </c>
    </row>
    <row r="7" spans="1:26" x14ac:dyDescent="0.3">
      <c r="A7">
        <v>365</v>
      </c>
      <c r="B7" s="12" t="s">
        <v>59</v>
      </c>
      <c r="C7" s="2" t="str">
        <f>VLOOKUP(A7,loan!A:N,3,0)</f>
        <v>شركة الحرية هوم</v>
      </c>
      <c r="D7">
        <f>-F7*0.075</f>
        <v>-21.75</v>
      </c>
      <c r="E7">
        <v>0</v>
      </c>
      <c r="F7">
        <v>290</v>
      </c>
      <c r="G7">
        <v>0</v>
      </c>
      <c r="H7">
        <v>98</v>
      </c>
      <c r="I7">
        <v>130</v>
      </c>
      <c r="J7">
        <v>250</v>
      </c>
      <c r="K7">
        <f t="shared" si="0"/>
        <v>746.25</v>
      </c>
      <c r="L7">
        <f>VLOOKUP(A7,loan!A:N,14,0)</f>
        <v>0</v>
      </c>
      <c r="M7" cm="1">
        <f t="array" ref="M7">_xlfn.IFNA(INDEX(مجدولة!E:E,MATCH(1,(مجدولة!B:B=4)*(مجدولة!A:A=All_salarey!A7),0)),0)</f>
        <v>0</v>
      </c>
      <c r="N7">
        <f t="shared" si="1"/>
        <v>746.25</v>
      </c>
      <c r="O7" s="25" t="s">
        <v>143</v>
      </c>
      <c r="R7">
        <f t="shared" si="2"/>
        <v>478</v>
      </c>
      <c r="S7" t="str" cm="1">
        <f t="array" ref="S7">_xlfn.IFNA(" ( "&amp;INDEX(مجدولة!F:F,MATCH(1,(مجدولة!B:B=4)*(مجدولة!A:A=All_salarey!A7),0))&amp;" ) :  "," " )</f>
        <v xml:space="preserve"> </v>
      </c>
      <c r="T7">
        <v>104</v>
      </c>
      <c r="U7" s="5">
        <v>0</v>
      </c>
      <c r="V7" s="20">
        <v>44562</v>
      </c>
      <c r="W7">
        <v>0</v>
      </c>
      <c r="X7" s="20"/>
      <c r="Z7" t="s">
        <v>216</v>
      </c>
    </row>
    <row r="8" spans="1:26" x14ac:dyDescent="0.3">
      <c r="A8">
        <v>391</v>
      </c>
      <c r="B8" s="12" t="s">
        <v>98</v>
      </c>
      <c r="C8" s="2" t="str">
        <f>VLOOKUP(A8,loan!A:N,3,0)</f>
        <v>شركة الحرية هوم</v>
      </c>
      <c r="D8">
        <v>-19.5</v>
      </c>
      <c r="E8">
        <v>0</v>
      </c>
      <c r="F8">
        <v>260</v>
      </c>
      <c r="G8">
        <v>0</v>
      </c>
      <c r="H8">
        <v>50</v>
      </c>
      <c r="I8">
        <v>140</v>
      </c>
      <c r="J8">
        <v>0</v>
      </c>
      <c r="K8">
        <f t="shared" si="0"/>
        <v>430.5</v>
      </c>
      <c r="L8">
        <f>VLOOKUP(A8,loan!A:N,14,0)</f>
        <v>527.45000000000005</v>
      </c>
      <c r="M8" cm="1">
        <f t="array" ref="M8">_xlfn.IFNA(INDEX(مجدولة!E:E,MATCH(1,(مجدولة!B:B=4)*(مجدولة!A:A=All_salarey!A8),0)),0)</f>
        <v>0</v>
      </c>
      <c r="N8">
        <f t="shared" si="1"/>
        <v>15.549999999999955</v>
      </c>
      <c r="O8" s="5" t="s">
        <v>240</v>
      </c>
      <c r="P8" s="5" t="s">
        <v>227</v>
      </c>
      <c r="Q8" s="5">
        <f>SUM(F8:J8)*0.25</f>
        <v>112.5</v>
      </c>
      <c r="R8">
        <f t="shared" si="2"/>
        <v>190</v>
      </c>
      <c r="S8" t="str" cm="1">
        <f t="array" ref="S8">_xlfn.IFNA(" ( "&amp;INDEX(مجدولة!F:F,MATCH(1,(مجدولة!B:B=4)*(مجدولة!A:A=All_salarey!A8),0))&amp;" ) :  "," " )</f>
        <v xml:space="preserve"> </v>
      </c>
      <c r="T8">
        <v>104</v>
      </c>
      <c r="U8" s="5">
        <v>0</v>
      </c>
      <c r="V8" s="20">
        <v>44682</v>
      </c>
      <c r="W8">
        <v>0</v>
      </c>
      <c r="X8" s="20"/>
      <c r="Z8" t="s">
        <v>78</v>
      </c>
    </row>
    <row r="9" spans="1:26" x14ac:dyDescent="0.3">
      <c r="A9">
        <v>395</v>
      </c>
      <c r="B9" s="12" t="s">
        <v>101</v>
      </c>
      <c r="C9" s="2" t="str">
        <f>VLOOKUP(A9,loan!A:N,3,0)</f>
        <v>شركة الحرية هوم</v>
      </c>
      <c r="D9">
        <v>-37.5</v>
      </c>
      <c r="E9">
        <v>0</v>
      </c>
      <c r="F9">
        <v>500</v>
      </c>
      <c r="G9">
        <v>0</v>
      </c>
      <c r="H9">
        <v>130</v>
      </c>
      <c r="I9">
        <v>270.83</v>
      </c>
      <c r="J9">
        <v>0</v>
      </c>
      <c r="K9">
        <f t="shared" si="0"/>
        <v>863.32999999999993</v>
      </c>
      <c r="L9">
        <f>VLOOKUP(A9,loan!A:N,14,0)</f>
        <v>500</v>
      </c>
      <c r="M9" cm="1">
        <f t="array" ref="M9">_xlfn.IFNA(INDEX(مجدولة!E:E,MATCH(1,(مجدولة!B:B=4)*(مجدولة!A:A=All_salarey!A9),0)),0)</f>
        <v>10</v>
      </c>
      <c r="N9">
        <f t="shared" si="1"/>
        <v>453.32999999999993</v>
      </c>
      <c r="O9" s="5" t="s">
        <v>143</v>
      </c>
      <c r="R9">
        <f t="shared" si="2"/>
        <v>400.83</v>
      </c>
      <c r="S9" t="str" cm="1">
        <f t="array" ref="S9">_xlfn.IFNA(" ( "&amp;INDEX(مجدولة!F:F,MATCH(1,(مجدولة!B:B=4)*(مجدولة!A:A=All_salarey!A9),0))&amp;" ) :  "," " )</f>
        <v xml:space="preserve"> ( سلفة زيت 30-4-2023 ) :  </v>
      </c>
      <c r="T9">
        <v>104</v>
      </c>
      <c r="U9" s="5">
        <v>0</v>
      </c>
      <c r="V9" s="20">
        <v>44728</v>
      </c>
      <c r="W9">
        <v>100</v>
      </c>
      <c r="X9" s="20"/>
      <c r="Z9" t="s">
        <v>78</v>
      </c>
    </row>
    <row r="10" spans="1:26" x14ac:dyDescent="0.3">
      <c r="A10">
        <v>387</v>
      </c>
      <c r="B10" s="12" t="s">
        <v>94</v>
      </c>
      <c r="C10" s="2" t="str">
        <f>VLOOKUP(A10,loan!A:N,3,0)</f>
        <v>شركة الحرية هوم</v>
      </c>
      <c r="D10">
        <v>-19.5</v>
      </c>
      <c r="E10">
        <v>0</v>
      </c>
      <c r="F10">
        <v>260</v>
      </c>
      <c r="G10">
        <v>0</v>
      </c>
      <c r="H10">
        <v>50</v>
      </c>
      <c r="I10">
        <v>140</v>
      </c>
      <c r="J10">
        <v>0</v>
      </c>
      <c r="K10">
        <f t="shared" si="0"/>
        <v>430.5</v>
      </c>
      <c r="L10">
        <f>VLOOKUP(A10,loan!A:N,14,0)</f>
        <v>305</v>
      </c>
      <c r="M10" cm="1">
        <f t="array" ref="M10">_xlfn.IFNA(INDEX(مجدولة!E:E,MATCH(1,(مجدولة!B:B=4)*(مجدولة!A:A=All_salarey!A10),0)),0)</f>
        <v>0</v>
      </c>
      <c r="N10">
        <f t="shared" si="1"/>
        <v>238</v>
      </c>
      <c r="O10" s="5" t="s">
        <v>240</v>
      </c>
      <c r="P10" s="5" t="s">
        <v>227</v>
      </c>
      <c r="Q10" s="5">
        <f>SUM(F10:J10)*0.25</f>
        <v>112.5</v>
      </c>
      <c r="R10">
        <f t="shared" si="2"/>
        <v>190</v>
      </c>
      <c r="S10" t="str" cm="1">
        <f t="array" ref="S10">_xlfn.IFNA(" ( "&amp;INDEX(مجدولة!F:F,MATCH(1,(مجدولة!B:B=4)*(مجدولة!A:A=All_salarey!A10),0))&amp;" ) :  "," " )</f>
        <v xml:space="preserve"> </v>
      </c>
      <c r="T10">
        <v>104</v>
      </c>
      <c r="U10" s="5">
        <v>0</v>
      </c>
      <c r="V10" s="20">
        <v>44706</v>
      </c>
      <c r="W10">
        <v>0</v>
      </c>
      <c r="X10" s="20"/>
      <c r="Z10" t="s">
        <v>78</v>
      </c>
    </row>
    <row r="11" spans="1:26" ht="100.8" x14ac:dyDescent="0.3">
      <c r="A11">
        <v>384</v>
      </c>
      <c r="B11" s="12" t="s">
        <v>91</v>
      </c>
      <c r="C11" s="2" t="str">
        <f>VLOOKUP(A11,loan!A:N,3,0)</f>
        <v>شركة الحرية هوم</v>
      </c>
      <c r="D11">
        <v>-21.75</v>
      </c>
      <c r="E11">
        <v>0</v>
      </c>
      <c r="F11">
        <v>290</v>
      </c>
      <c r="G11">
        <v>0</v>
      </c>
      <c r="H11">
        <v>0</v>
      </c>
      <c r="I11">
        <f>F11/30/8*1.25*T11</f>
        <v>157.08333333333331</v>
      </c>
      <c r="J11">
        <v>0</v>
      </c>
      <c r="K11">
        <f t="shared" si="0"/>
        <v>425.33333333333331</v>
      </c>
      <c r="L11">
        <f>VLOOKUP(A11,loan!A:N,14,0)</f>
        <v>286.75</v>
      </c>
      <c r="M11" cm="1">
        <f t="array" ref="M11">_xlfn.IFNA(INDEX(مجدولة!E:E,MATCH(1,(مجدولة!B:B=4)*(مجدولة!A:A=All_salarey!A11),0)),0)</f>
        <v>0</v>
      </c>
      <c r="N11">
        <f t="shared" si="1"/>
        <v>279.7833333333333</v>
      </c>
      <c r="O11" s="25" t="s">
        <v>263</v>
      </c>
      <c r="Q11" s="5">
        <f>48.35-24.75</f>
        <v>23.6</v>
      </c>
      <c r="R11">
        <f t="shared" si="2"/>
        <v>157.08333333333331</v>
      </c>
      <c r="S11" t="str" cm="1">
        <f t="array" ref="S11">_xlfn.IFNA(" ( "&amp;INDEX(مجدولة!F:F,MATCH(1,(مجدولة!B:B=4)*(مجدولة!A:A=All_salarey!A11),0))&amp;" ) :  "," " )</f>
        <v xml:space="preserve"> </v>
      </c>
      <c r="T11">
        <v>104</v>
      </c>
      <c r="U11" s="5">
        <v>45.1</v>
      </c>
      <c r="V11" s="20">
        <v>44706</v>
      </c>
      <c r="W11">
        <v>72.5</v>
      </c>
      <c r="X11" s="20"/>
      <c r="Z11" t="s">
        <v>78</v>
      </c>
    </row>
    <row r="12" spans="1:26" x14ac:dyDescent="0.3">
      <c r="A12">
        <v>403</v>
      </c>
      <c r="B12" s="12" t="s">
        <v>132</v>
      </c>
      <c r="C12" s="2" t="str">
        <f>VLOOKUP(A12,loan!A:N,3,0)</f>
        <v>شركة الحرية هوم</v>
      </c>
      <c r="D12">
        <v>0</v>
      </c>
      <c r="E12">
        <v>0</v>
      </c>
      <c r="F12">
        <v>260</v>
      </c>
      <c r="G12">
        <v>0</v>
      </c>
      <c r="H12">
        <v>0</v>
      </c>
      <c r="I12">
        <v>79.900000000000006</v>
      </c>
      <c r="J12">
        <v>0</v>
      </c>
      <c r="K12">
        <f t="shared" si="0"/>
        <v>339.9</v>
      </c>
      <c r="L12">
        <f>VLOOKUP(A12,loan!A:N,14,0)</f>
        <v>0</v>
      </c>
      <c r="M12" cm="1">
        <f t="array" ref="M12">_xlfn.IFNA(INDEX(مجدولة!E:E,MATCH(1,(مجدولة!B:B=4)*(مجدولة!A:A=All_salarey!A12),0)),0)</f>
        <v>0</v>
      </c>
      <c r="N12">
        <f t="shared" si="1"/>
        <v>339.9</v>
      </c>
      <c r="O12" s="5" t="s">
        <v>143</v>
      </c>
      <c r="R12">
        <f t="shared" si="2"/>
        <v>79.900000000000006</v>
      </c>
      <c r="S12" t="str" cm="1">
        <f t="array" ref="S12">_xlfn.IFNA(" ( "&amp;INDEX(مجدولة!F:F,MATCH(1,(مجدولة!B:B=4)*(مجدولة!A:A=All_salarey!A12),0))&amp;" ) :  "," " )</f>
        <v xml:space="preserve"> </v>
      </c>
      <c r="T12">
        <v>59</v>
      </c>
      <c r="U12" s="5">
        <v>0</v>
      </c>
      <c r="V12" s="20">
        <v>44774</v>
      </c>
      <c r="W12">
        <v>0</v>
      </c>
      <c r="X12" s="20"/>
      <c r="Z12" t="s">
        <v>78</v>
      </c>
    </row>
    <row r="13" spans="1:26" x14ac:dyDescent="0.3">
      <c r="A13">
        <v>404</v>
      </c>
      <c r="B13" s="12" t="s">
        <v>141</v>
      </c>
      <c r="C13" s="2" t="str">
        <f>VLOOKUP(A13,loan!A:N,3,0)</f>
        <v>شركة الحرية هوم</v>
      </c>
      <c r="D13">
        <v>0</v>
      </c>
      <c r="E13">
        <v>0</v>
      </c>
      <c r="F13">
        <v>350</v>
      </c>
      <c r="G13">
        <v>0</v>
      </c>
      <c r="H13">
        <v>160</v>
      </c>
      <c r="I13">
        <v>190</v>
      </c>
      <c r="J13">
        <v>0</v>
      </c>
      <c r="K13">
        <f t="shared" si="0"/>
        <v>700</v>
      </c>
      <c r="L13">
        <f>VLOOKUP(A13,loan!A:N,14,0)</f>
        <v>200</v>
      </c>
      <c r="M13" cm="1">
        <f t="array" ref="M13">_xlfn.IFNA(INDEX(مجدولة!E:E,MATCH(1,(مجدولة!B:B=4)*(مجدولة!A:A=All_salarey!A13),0)),0)</f>
        <v>0</v>
      </c>
      <c r="N13">
        <f t="shared" si="1"/>
        <v>500</v>
      </c>
      <c r="O13" s="5" t="s">
        <v>143</v>
      </c>
      <c r="R13">
        <f t="shared" si="2"/>
        <v>350</v>
      </c>
      <c r="S13" t="str" cm="1">
        <f t="array" ref="S13">_xlfn.IFNA(" ( "&amp;INDEX(مجدولة!F:F,MATCH(1,(مجدولة!B:B=4)*(مجدولة!A:A=All_salarey!A13),0))&amp;" ) :  "," " )</f>
        <v xml:space="preserve"> </v>
      </c>
      <c r="T13">
        <v>104</v>
      </c>
      <c r="U13" s="5">
        <v>0</v>
      </c>
      <c r="V13" s="20">
        <v>44774</v>
      </c>
      <c r="W13">
        <v>0</v>
      </c>
      <c r="X13" s="20"/>
      <c r="Z13" t="s">
        <v>78</v>
      </c>
    </row>
    <row r="14" spans="1:26" x14ac:dyDescent="0.3">
      <c r="A14">
        <v>422</v>
      </c>
      <c r="B14" s="12" t="s">
        <v>151</v>
      </c>
      <c r="C14" s="2" t="str">
        <f>VLOOKUP(A14,loan!A:N,3,0)</f>
        <v>شركة الحرية هوم</v>
      </c>
      <c r="D14">
        <v>-37.5</v>
      </c>
      <c r="E14">
        <v>0</v>
      </c>
      <c r="F14">
        <v>500</v>
      </c>
      <c r="G14">
        <v>0</v>
      </c>
      <c r="H14">
        <v>100</v>
      </c>
      <c r="I14">
        <v>0</v>
      </c>
      <c r="J14">
        <v>0</v>
      </c>
      <c r="K14">
        <f t="shared" si="0"/>
        <v>562.5</v>
      </c>
      <c r="L14">
        <f>VLOOKUP(A14,loan!A:N,14,0)</f>
        <v>362</v>
      </c>
      <c r="M14" cm="1">
        <f t="array" ref="M14">_xlfn.IFNA(INDEX(مجدولة!E:E,MATCH(1,(مجدولة!B:B=4)*(مجدولة!A:A=All_salarey!A14),0)),0)</f>
        <v>10</v>
      </c>
      <c r="N14">
        <f t="shared" si="1"/>
        <v>190.5</v>
      </c>
      <c r="O14" t="s">
        <v>143</v>
      </c>
      <c r="R14">
        <f t="shared" si="2"/>
        <v>100</v>
      </c>
      <c r="S14" t="str" cm="1">
        <f t="array" ref="S14">_xlfn.IFNA(" ( "&amp;INDEX(مجدولة!F:F,MATCH(1,(مجدولة!B:B=4)*(مجدولة!A:A=All_salarey!A14),0))&amp;" ) :  "," " )</f>
        <v xml:space="preserve"> ( سلفة زيت 30-4-2023 ) :  </v>
      </c>
      <c r="T14">
        <v>0</v>
      </c>
      <c r="U14" s="5">
        <v>0</v>
      </c>
      <c r="V14" s="20">
        <v>44774</v>
      </c>
      <c r="W14">
        <v>0</v>
      </c>
      <c r="X14" s="20"/>
      <c r="Z14" t="s">
        <v>78</v>
      </c>
    </row>
    <row r="15" spans="1:26" x14ac:dyDescent="0.3">
      <c r="A15">
        <v>424</v>
      </c>
      <c r="B15" s="12" t="s">
        <v>153</v>
      </c>
      <c r="C15" s="2" t="str">
        <f>VLOOKUP(A15,loan!A:N,3,0)</f>
        <v>شركة الحرية هوم</v>
      </c>
      <c r="D15">
        <v>0</v>
      </c>
      <c r="E15">
        <v>0</v>
      </c>
      <c r="F15">
        <v>260</v>
      </c>
      <c r="G15">
        <v>0</v>
      </c>
      <c r="H15">
        <v>50</v>
      </c>
      <c r="I15">
        <v>140</v>
      </c>
      <c r="J15">
        <v>30</v>
      </c>
      <c r="K15">
        <f t="shared" si="0"/>
        <v>480</v>
      </c>
      <c r="L15">
        <f>VLOOKUP(A15,loan!A:N,14,0)</f>
        <v>365</v>
      </c>
      <c r="M15" cm="1">
        <f t="array" ref="M15">_xlfn.IFNA(INDEX(مجدولة!E:E,MATCH(1,(مجدولة!B:B=4)*(مجدولة!A:A=All_salarey!A15),0)),0)</f>
        <v>0</v>
      </c>
      <c r="N15">
        <f t="shared" si="1"/>
        <v>167</v>
      </c>
      <c r="O15" s="5" t="s">
        <v>143</v>
      </c>
      <c r="R15">
        <f t="shared" si="2"/>
        <v>220</v>
      </c>
      <c r="S15" t="str" cm="1">
        <f t="array" ref="S15">_xlfn.IFNA(" ( "&amp;INDEX(مجدولة!F:F,MATCH(1,(مجدولة!B:B=4)*(مجدولة!A:A=All_salarey!A15),0))&amp;" ) :  "," " )</f>
        <v xml:space="preserve"> </v>
      </c>
      <c r="T15">
        <v>104</v>
      </c>
      <c r="U15" s="5">
        <v>0</v>
      </c>
      <c r="V15" s="20">
        <v>44829</v>
      </c>
      <c r="W15">
        <v>52</v>
      </c>
      <c r="X15" s="20"/>
      <c r="Z15" t="s">
        <v>78</v>
      </c>
    </row>
    <row r="16" spans="1:26" ht="72" x14ac:dyDescent="0.3">
      <c r="A16">
        <v>425</v>
      </c>
      <c r="B16" s="12" t="s">
        <v>107</v>
      </c>
      <c r="C16" s="2" t="str">
        <f>VLOOKUP(A16,loan!A:N,3,0)</f>
        <v>شركة الحرية هوم</v>
      </c>
      <c r="D16">
        <v>0</v>
      </c>
      <c r="E16">
        <v>0</v>
      </c>
      <c r="F16">
        <v>260</v>
      </c>
      <c r="G16">
        <v>0</v>
      </c>
      <c r="H16">
        <v>100</v>
      </c>
      <c r="I16">
        <v>140</v>
      </c>
      <c r="J16">
        <v>0</v>
      </c>
      <c r="K16">
        <f t="shared" si="0"/>
        <v>500</v>
      </c>
      <c r="L16">
        <f>VLOOKUP(A16,loan!A:N,14,0)</f>
        <v>350</v>
      </c>
      <c r="M16" cm="1">
        <f t="array" ref="M16">_xlfn.IFNA(INDEX(مجدولة!E:E,MATCH(1,(مجدولة!B:B=4)*(مجدولة!A:A=All_salarey!A16),0)),0)</f>
        <v>0</v>
      </c>
      <c r="N16">
        <f t="shared" si="1"/>
        <v>258.05</v>
      </c>
      <c r="O16" s="25" t="s">
        <v>265</v>
      </c>
      <c r="P16" s="5" t="s">
        <v>227</v>
      </c>
      <c r="Q16" s="5">
        <f>SUM(F16:J16)*0.25-16.95</f>
        <v>108.05</v>
      </c>
      <c r="R16">
        <f t="shared" si="2"/>
        <v>240</v>
      </c>
      <c r="S16" t="str" cm="1">
        <f t="array" ref="S16">_xlfn.IFNA(" ( "&amp;INDEX(مجدولة!F:F,MATCH(1,(مجدولة!B:B=4)*(مجدولة!A:A=All_salarey!A16),0))&amp;" ) :  "," " )</f>
        <v xml:space="preserve"> </v>
      </c>
      <c r="T16">
        <v>104</v>
      </c>
      <c r="U16" s="5">
        <v>0</v>
      </c>
      <c r="V16" s="20">
        <v>44835</v>
      </c>
      <c r="W16">
        <v>0</v>
      </c>
      <c r="X16" s="20"/>
      <c r="Z16" t="s">
        <v>78</v>
      </c>
    </row>
    <row r="17" spans="1:27" x14ac:dyDescent="0.3">
      <c r="A17">
        <v>427</v>
      </c>
      <c r="B17" s="12" t="s">
        <v>156</v>
      </c>
      <c r="C17" s="2" t="str">
        <f>VLOOKUP(A17,loan!A:N,3,0)</f>
        <v>شركة الحرية هوم</v>
      </c>
      <c r="D17">
        <v>-19.5</v>
      </c>
      <c r="E17">
        <v>0</v>
      </c>
      <c r="F17">
        <v>260</v>
      </c>
      <c r="G17">
        <v>0</v>
      </c>
      <c r="H17">
        <v>140</v>
      </c>
      <c r="I17">
        <f>F17/30/8*1.25*T17</f>
        <v>47.395833333333329</v>
      </c>
      <c r="J17">
        <v>0</v>
      </c>
      <c r="K17">
        <f t="shared" si="0"/>
        <v>427.89583333333331</v>
      </c>
      <c r="L17">
        <f>VLOOKUP(A17,loan!A:N,14,0)</f>
        <v>310.60000000000002</v>
      </c>
      <c r="M17" cm="1">
        <f t="array" ref="M17">_xlfn.IFNA(INDEX(مجدولة!E:E,MATCH(1,(مجدولة!B:B=4)*(مجدولة!A:A=All_salarey!A17),0)),0)</f>
        <v>0</v>
      </c>
      <c r="N17">
        <f t="shared" si="1"/>
        <v>130.29583333333329</v>
      </c>
      <c r="O17" s="5" t="s">
        <v>143</v>
      </c>
      <c r="R17">
        <v>90</v>
      </c>
      <c r="S17" t="str" cm="1">
        <f t="array" ref="S17">_xlfn.IFNA(" ( "&amp;INDEX(مجدولة!F:F,MATCH(1,(مجدولة!B:B=4)*(مجدولة!A:A=All_salarey!A17),0))&amp;" ) :  "," " )</f>
        <v xml:space="preserve"> </v>
      </c>
      <c r="T17">
        <v>35</v>
      </c>
      <c r="U17" s="5">
        <v>0</v>
      </c>
      <c r="V17" s="20">
        <v>44858</v>
      </c>
      <c r="W17">
        <v>13</v>
      </c>
      <c r="X17" s="20"/>
      <c r="Z17" t="s">
        <v>78</v>
      </c>
    </row>
    <row r="18" spans="1:27" ht="28.8" x14ac:dyDescent="0.3">
      <c r="A18">
        <v>429</v>
      </c>
      <c r="B18" s="12" t="s">
        <v>238</v>
      </c>
      <c r="C18" s="2" t="str">
        <f>VLOOKUP(A18,loan!A:N,3,0)</f>
        <v>شركة الحرية هوم</v>
      </c>
      <c r="D18">
        <v>-19.5</v>
      </c>
      <c r="E18">
        <v>0</v>
      </c>
      <c r="F18">
        <v>260</v>
      </c>
      <c r="G18">
        <v>0</v>
      </c>
      <c r="H18">
        <v>25</v>
      </c>
      <c r="I18">
        <v>140</v>
      </c>
      <c r="J18">
        <v>25</v>
      </c>
      <c r="K18">
        <f t="shared" si="0"/>
        <v>430.5</v>
      </c>
      <c r="L18">
        <f>VLOOKUP(A18,loan!A:N,14,0)</f>
        <v>250</v>
      </c>
      <c r="M18" cm="1">
        <f t="array" ref="M18">_xlfn.IFNA(INDEX(مجدولة!E:E,MATCH(1,(مجدولة!B:B=4)*(مجدولة!A:A=All_salarey!A18),0)),0)</f>
        <v>0</v>
      </c>
      <c r="N18">
        <f t="shared" si="1"/>
        <v>184.85</v>
      </c>
      <c r="O18" s="25" t="s">
        <v>267</v>
      </c>
      <c r="P18" s="5" t="s">
        <v>227</v>
      </c>
      <c r="Q18" s="5">
        <v>-8.65</v>
      </c>
      <c r="R18">
        <f t="shared" ref="R18:R64" si="3">I18+J18+H18</f>
        <v>190</v>
      </c>
      <c r="S18" t="str" cm="1">
        <f t="array" ref="S18">_xlfn.IFNA(" ( "&amp;INDEX(مجدولة!F:F,MATCH(1,(مجدولة!B:B=4)*(مجدولة!A:A=All_salarey!A18),0))&amp;" ) :  "," " )</f>
        <v xml:space="preserve"> </v>
      </c>
      <c r="T18">
        <v>104</v>
      </c>
      <c r="U18" s="5">
        <v>0</v>
      </c>
      <c r="V18" s="20">
        <v>44866</v>
      </c>
      <c r="W18">
        <v>13</v>
      </c>
      <c r="X18" s="20"/>
      <c r="Z18" t="s">
        <v>78</v>
      </c>
    </row>
    <row r="19" spans="1:27" x14ac:dyDescent="0.3">
      <c r="A19">
        <v>430</v>
      </c>
      <c r="B19" s="12" t="s">
        <v>159</v>
      </c>
      <c r="C19" s="2" t="str">
        <f>VLOOKUP(A19,loan!A:N,3,0)</f>
        <v>شركة الحرية هوم</v>
      </c>
      <c r="D19">
        <v>0</v>
      </c>
      <c r="E19">
        <v>0</v>
      </c>
      <c r="F19">
        <v>260</v>
      </c>
      <c r="G19">
        <v>0</v>
      </c>
      <c r="H19">
        <v>0</v>
      </c>
      <c r="I19">
        <v>140</v>
      </c>
      <c r="J19">
        <v>0</v>
      </c>
      <c r="K19">
        <f t="shared" si="0"/>
        <v>400</v>
      </c>
      <c r="L19">
        <f>VLOOKUP(A19,loan!A:N,14,0)</f>
        <v>320</v>
      </c>
      <c r="M19" cm="1">
        <f t="array" ref="M19">_xlfn.IFNA(INDEX(مجدولة!E:E,MATCH(1,(مجدولة!B:B=4)*(مجدولة!A:A=All_salarey!A19),0)),0)</f>
        <v>0</v>
      </c>
      <c r="N19">
        <f t="shared" si="1"/>
        <v>180</v>
      </c>
      <c r="O19" s="5" t="s">
        <v>240</v>
      </c>
      <c r="P19" s="5" t="s">
        <v>227</v>
      </c>
      <c r="Q19" s="5">
        <f t="shared" ref="Q19:Q22" si="4">SUM(F19:J19)*0.25</f>
        <v>100</v>
      </c>
      <c r="R19">
        <f t="shared" si="3"/>
        <v>140</v>
      </c>
      <c r="S19" t="str" cm="1">
        <f t="array" ref="S19">_xlfn.IFNA(" ( "&amp;INDEX(مجدولة!F:F,MATCH(1,(مجدولة!B:B=4)*(مجدولة!A:A=All_salarey!A19),0))&amp;" ) :  "," " )</f>
        <v xml:space="preserve"> </v>
      </c>
      <c r="T19">
        <v>104</v>
      </c>
      <c r="U19" s="5">
        <v>0</v>
      </c>
      <c r="V19" s="20">
        <v>44866</v>
      </c>
      <c r="W19">
        <v>0</v>
      </c>
      <c r="X19" s="20"/>
      <c r="Z19" t="s">
        <v>78</v>
      </c>
    </row>
    <row r="20" spans="1:27" x14ac:dyDescent="0.3">
      <c r="A20">
        <v>432</v>
      </c>
      <c r="B20" s="12" t="s">
        <v>163</v>
      </c>
      <c r="C20" s="2" t="str">
        <f>VLOOKUP(A20,loan!A:N,3,0)</f>
        <v>شركة الحرية هوم</v>
      </c>
      <c r="D20">
        <v>-19.5</v>
      </c>
      <c r="E20">
        <v>0</v>
      </c>
      <c r="F20">
        <v>260</v>
      </c>
      <c r="G20">
        <v>0</v>
      </c>
      <c r="H20">
        <v>0</v>
      </c>
      <c r="I20">
        <v>140</v>
      </c>
      <c r="J20">
        <v>50</v>
      </c>
      <c r="K20">
        <f>F20+H20+I20+J20+D20+G20+E20</f>
        <v>430.5</v>
      </c>
      <c r="L20">
        <f>VLOOKUP(A20,loan!A:N,14,0)</f>
        <v>395.45</v>
      </c>
      <c r="M20" cm="1">
        <f t="array" ref="M20">_xlfn.IFNA(INDEX(مجدولة!E:E,MATCH(1,(مجدولة!B:B=4)*(مجدولة!A:A=All_salarey!A20),0)),0)</f>
        <v>0</v>
      </c>
      <c r="N20">
        <f t="shared" si="1"/>
        <v>147.55000000000001</v>
      </c>
      <c r="O20" s="5" t="s">
        <v>240</v>
      </c>
      <c r="P20" s="5" t="s">
        <v>227</v>
      </c>
      <c r="Q20" s="5">
        <f t="shared" si="4"/>
        <v>112.5</v>
      </c>
      <c r="R20">
        <f t="shared" si="3"/>
        <v>190</v>
      </c>
      <c r="S20" t="str" cm="1">
        <f t="array" ref="S20">_xlfn.IFNA(" ( "&amp;INDEX(مجدولة!F:F,MATCH(1,(مجدولة!B:B=4)*(مجدولة!A:A=All_salarey!A20),0))&amp;" ) :  "," " )</f>
        <v xml:space="preserve"> </v>
      </c>
      <c r="T20">
        <v>104</v>
      </c>
      <c r="U20" s="5">
        <v>0</v>
      </c>
      <c r="V20" s="20">
        <v>44866</v>
      </c>
      <c r="W20">
        <v>0</v>
      </c>
      <c r="X20" s="20"/>
      <c r="Z20" t="s">
        <v>78</v>
      </c>
    </row>
    <row r="21" spans="1:27" ht="100.8" x14ac:dyDescent="0.3">
      <c r="A21">
        <v>434</v>
      </c>
      <c r="B21" s="2" t="s">
        <v>162</v>
      </c>
      <c r="C21" s="2" t="str">
        <f>VLOOKUP(A21,loan!A:N,3,0)</f>
        <v>شركة الحرية هوم</v>
      </c>
      <c r="D21">
        <v>0</v>
      </c>
      <c r="E21">
        <v>0</v>
      </c>
      <c r="F21">
        <v>260</v>
      </c>
      <c r="G21">
        <v>0</v>
      </c>
      <c r="H21">
        <v>90</v>
      </c>
      <c r="I21">
        <v>0</v>
      </c>
      <c r="J21">
        <v>0</v>
      </c>
      <c r="K21">
        <f t="shared" si="0"/>
        <v>350</v>
      </c>
      <c r="L21">
        <f>VLOOKUP(A21,loan!A:N,14,0)</f>
        <v>311</v>
      </c>
      <c r="M21" cm="1">
        <f t="array" ref="M21">_xlfn.IFNA(INDEX(مجدولة!E:E,MATCH(1,(مجدولة!B:B=4)*(مجدولة!A:A=All_salarey!A21),0)),0)</f>
        <v>0</v>
      </c>
      <c r="N21">
        <f t="shared" si="1"/>
        <v>48</v>
      </c>
      <c r="O21" s="25" t="s">
        <v>268</v>
      </c>
      <c r="P21" s="5" t="s">
        <v>227</v>
      </c>
      <c r="Q21" s="5">
        <f>SUM(F21:J21)*0.25-17-39-22.5</f>
        <v>9</v>
      </c>
      <c r="R21">
        <f t="shared" si="3"/>
        <v>90</v>
      </c>
      <c r="S21" t="str" cm="1">
        <f t="array" ref="S21">_xlfn.IFNA(" ( "&amp;INDEX(مجدولة!F:F,MATCH(1,(مجدولة!B:B=4)*(مجدولة!A:A=All_salarey!A21),0))&amp;" ) :  "," " )</f>
        <v xml:space="preserve"> </v>
      </c>
      <c r="T21">
        <v>0</v>
      </c>
      <c r="U21" s="5">
        <v>0</v>
      </c>
      <c r="V21" s="20">
        <v>44866</v>
      </c>
      <c r="W21">
        <v>0</v>
      </c>
      <c r="X21" s="20"/>
      <c r="Z21" t="s">
        <v>78</v>
      </c>
    </row>
    <row r="22" spans="1:27" x14ac:dyDescent="0.3">
      <c r="A22">
        <v>437</v>
      </c>
      <c r="B22" s="2" t="s">
        <v>178</v>
      </c>
      <c r="C22" s="2" t="str">
        <f>VLOOKUP(A22,loan!A:N,3,0)</f>
        <v>شركة الحرية هوم</v>
      </c>
      <c r="D22">
        <v>0</v>
      </c>
      <c r="E22">
        <v>0</v>
      </c>
      <c r="F22">
        <v>260</v>
      </c>
      <c r="G22">
        <v>0</v>
      </c>
      <c r="H22">
        <v>50</v>
      </c>
      <c r="I22">
        <v>140</v>
      </c>
      <c r="J22">
        <v>0</v>
      </c>
      <c r="K22">
        <f t="shared" ref="K22:K27" si="5">F22+H22+I22+J22+D22+G22+E22</f>
        <v>450</v>
      </c>
      <c r="L22">
        <f>VLOOKUP(A22,loan!A:N,14,0)</f>
        <v>180</v>
      </c>
      <c r="M22" cm="1">
        <f t="array" ref="M22">_xlfn.IFNA(INDEX(مجدولة!E:E,MATCH(1,(مجدولة!B:B=4)*(مجدولة!A:A=All_salarey!A22),0)),0)</f>
        <v>0</v>
      </c>
      <c r="N22">
        <f t="shared" ref="N22:N27" si="6">IF(Q22=" ",K22-L22-M22+U22+W22,K22-L22+Q22-M22+U22+W22)</f>
        <v>382.5</v>
      </c>
      <c r="O22" s="5" t="s">
        <v>240</v>
      </c>
      <c r="P22" s="5" t="s">
        <v>227</v>
      </c>
      <c r="Q22" s="5">
        <f t="shared" si="4"/>
        <v>112.5</v>
      </c>
      <c r="R22">
        <f t="shared" ref="R22:R28" si="7">I22+J22+H22</f>
        <v>190</v>
      </c>
      <c r="S22" t="str" cm="1">
        <f t="array" ref="S22">_xlfn.IFNA(" ( "&amp;INDEX(مجدولة!F:F,MATCH(1,(مجدولة!B:B=4)*(مجدولة!A:A=All_salarey!A22),0))&amp;" ) :  "," " )</f>
        <v xml:space="preserve"> </v>
      </c>
      <c r="T22">
        <v>104</v>
      </c>
      <c r="U22" s="5">
        <v>0</v>
      </c>
      <c r="V22" s="20">
        <v>44927</v>
      </c>
      <c r="W22">
        <v>0</v>
      </c>
      <c r="X22" s="20"/>
      <c r="Z22" t="s">
        <v>78</v>
      </c>
    </row>
    <row r="23" spans="1:27" ht="72" x14ac:dyDescent="0.3">
      <c r="A23">
        <v>438</v>
      </c>
      <c r="B23" s="2" t="s">
        <v>180</v>
      </c>
      <c r="C23" s="2" t="str">
        <f>VLOOKUP(A23,loan!A:N,3,0)</f>
        <v>شركة الحرية هوم</v>
      </c>
      <c r="D23">
        <v>0</v>
      </c>
      <c r="E23">
        <v>0</v>
      </c>
      <c r="F23">
        <v>260</v>
      </c>
      <c r="G23">
        <v>0</v>
      </c>
      <c r="H23">
        <v>90</v>
      </c>
      <c r="I23">
        <v>0</v>
      </c>
      <c r="J23">
        <v>0</v>
      </c>
      <c r="K23">
        <f t="shared" ref="K23" si="8">F23+H23+I23+J23+D23+G23+E23</f>
        <v>350</v>
      </c>
      <c r="L23">
        <f>VLOOKUP(A23,loan!A:N,14,0)</f>
        <v>250</v>
      </c>
      <c r="M23" cm="1">
        <f t="array" ref="M23">_xlfn.IFNA(INDEX(مجدولة!E:E,MATCH(1,(مجدولة!B:B=4)*(مجدولة!A:A=All_salarey!A23),0)),0)</f>
        <v>0</v>
      </c>
      <c r="N23">
        <f t="shared" ref="N23" si="9">IF(Q23=" ",K23-L23-M23+U23+W23,K23-L23+Q23-M23+U23+W23)</f>
        <v>137.5</v>
      </c>
      <c r="O23" s="25" t="s">
        <v>261</v>
      </c>
      <c r="P23" s="5" t="s">
        <v>227</v>
      </c>
      <c r="Q23" s="5">
        <f>SUM(F23:J23)*0.25-50</f>
        <v>37.5</v>
      </c>
      <c r="R23">
        <f t="shared" ref="R23" si="10">I23+J23+H23</f>
        <v>90</v>
      </c>
      <c r="S23" t="str" cm="1">
        <f t="array" ref="S23">_xlfn.IFNA(" ( "&amp;INDEX(مجدولة!F:F,MATCH(1,(مجدولة!B:B=4)*(مجدولة!A:A=All_salarey!A23),0))&amp;" ) :  "," " )</f>
        <v xml:space="preserve"> </v>
      </c>
      <c r="T23">
        <v>0</v>
      </c>
      <c r="U23" s="5">
        <v>0</v>
      </c>
      <c r="V23" s="20">
        <v>44927</v>
      </c>
      <c r="W23">
        <v>0</v>
      </c>
      <c r="X23" s="20"/>
      <c r="Z23" t="s">
        <v>78</v>
      </c>
    </row>
    <row r="24" spans="1:27" x14ac:dyDescent="0.3">
      <c r="A24">
        <v>439</v>
      </c>
      <c r="B24" s="2" t="s">
        <v>193</v>
      </c>
      <c r="C24" s="2" t="str">
        <f>VLOOKUP(A24,loan!A:N,3,0)</f>
        <v>شركة الحرية هوم</v>
      </c>
      <c r="D24">
        <v>-19.5</v>
      </c>
      <c r="E24">
        <v>0</v>
      </c>
      <c r="F24">
        <v>260</v>
      </c>
      <c r="G24">
        <v>0</v>
      </c>
      <c r="H24">
        <v>100</v>
      </c>
      <c r="I24">
        <v>140</v>
      </c>
      <c r="J24">
        <v>0</v>
      </c>
      <c r="K24">
        <f t="shared" si="5"/>
        <v>480.5</v>
      </c>
      <c r="L24">
        <f>VLOOKUP(A24,loan!A:N,14,0)</f>
        <v>200</v>
      </c>
      <c r="M24" cm="1">
        <f t="array" ref="M24">_xlfn.IFNA(INDEX(مجدولة!E:E,MATCH(1,(مجدولة!B:B=4)*(مجدولة!A:A=All_salarey!A24),0)),0)</f>
        <v>0</v>
      </c>
      <c r="N24">
        <f t="shared" si="6"/>
        <v>405.5</v>
      </c>
      <c r="O24" s="5" t="s">
        <v>240</v>
      </c>
      <c r="P24" s="5" t="s">
        <v>227</v>
      </c>
      <c r="Q24" s="5">
        <v>125</v>
      </c>
      <c r="R24">
        <f t="shared" si="7"/>
        <v>240</v>
      </c>
      <c r="S24" t="str" cm="1">
        <f t="array" ref="S24">_xlfn.IFNA(" ( "&amp;INDEX(مجدولة!F:F,MATCH(1,(مجدولة!B:B=4)*(مجدولة!A:A=All_salarey!A24),0))&amp;" ) :  "," " )</f>
        <v xml:space="preserve"> </v>
      </c>
      <c r="T24">
        <v>104</v>
      </c>
      <c r="U24" s="5">
        <v>0</v>
      </c>
      <c r="V24" s="20">
        <v>44927</v>
      </c>
      <c r="X24" s="20"/>
      <c r="Z24" t="s">
        <v>78</v>
      </c>
    </row>
    <row r="25" spans="1:27" x14ac:dyDescent="0.3">
      <c r="A25">
        <v>442</v>
      </c>
      <c r="B25" s="2" t="s">
        <v>195</v>
      </c>
      <c r="C25" s="2" t="str">
        <f>VLOOKUP(A25,loan!A:N,3,0)</f>
        <v>شركة الحرية هوم</v>
      </c>
      <c r="D25">
        <v>-19.5</v>
      </c>
      <c r="E25">
        <v>0</v>
      </c>
      <c r="F25">
        <v>260</v>
      </c>
      <c r="G25">
        <v>0</v>
      </c>
      <c r="H25">
        <v>0</v>
      </c>
      <c r="I25">
        <v>140</v>
      </c>
      <c r="J25">
        <v>0</v>
      </c>
      <c r="K25">
        <f t="shared" ref="K25" si="11">F25+H25+I25+J25+D25+G25+E25</f>
        <v>380.5</v>
      </c>
      <c r="L25">
        <f>VLOOKUP(A25,loan!A:N,14,0)</f>
        <v>0</v>
      </c>
      <c r="M25" cm="1">
        <f t="array" ref="M25">_xlfn.IFNA(INDEX(مجدولة!E:E,MATCH(1,(مجدولة!B:B=4)*(مجدولة!A:A=All_salarey!A25),0)),0)</f>
        <v>0</v>
      </c>
      <c r="N25">
        <f t="shared" ref="N25" si="12">IF(Q25=" ",K25-L25-M25+U25+W25,K25-L25+Q25-M25+U25+W25)</f>
        <v>480.5</v>
      </c>
      <c r="O25" s="5" t="s">
        <v>240</v>
      </c>
      <c r="P25" s="5" t="s">
        <v>227</v>
      </c>
      <c r="Q25" s="5">
        <f>SUM(F25:J25)*0.25</f>
        <v>100</v>
      </c>
      <c r="R25">
        <f t="shared" ref="R25" si="13">I25+J25+H25</f>
        <v>140</v>
      </c>
      <c r="S25" t="str" cm="1">
        <f t="array" ref="S25">_xlfn.IFNA(" ( "&amp;INDEX(مجدولة!F:F,MATCH(1,(مجدولة!B:B=4)*(مجدولة!A:A=All_salarey!A25),0))&amp;" ) :  "," " )</f>
        <v xml:space="preserve"> </v>
      </c>
      <c r="T25">
        <v>104</v>
      </c>
      <c r="U25" s="5">
        <v>0</v>
      </c>
      <c r="V25" s="20">
        <v>44927</v>
      </c>
      <c r="W25">
        <v>0</v>
      </c>
      <c r="X25" s="20"/>
      <c r="Z25" t="s">
        <v>78</v>
      </c>
    </row>
    <row r="26" spans="1:27" x14ac:dyDescent="0.3">
      <c r="A26">
        <v>441</v>
      </c>
      <c r="B26" s="2" t="s">
        <v>194</v>
      </c>
      <c r="C26" s="2" t="str">
        <f>VLOOKUP(A26,loan!A:N,3,0)</f>
        <v>شركة الحرية هوم</v>
      </c>
      <c r="D26">
        <v>-19.5</v>
      </c>
      <c r="E26">
        <v>0</v>
      </c>
      <c r="F26">
        <v>260</v>
      </c>
      <c r="G26">
        <v>0</v>
      </c>
      <c r="H26">
        <v>50</v>
      </c>
      <c r="I26">
        <v>140</v>
      </c>
      <c r="J26">
        <v>0</v>
      </c>
      <c r="K26">
        <f t="shared" si="5"/>
        <v>430.5</v>
      </c>
      <c r="L26">
        <f>VLOOKUP(A26,loan!A:N,14,0)</f>
        <v>110</v>
      </c>
      <c r="M26" cm="1">
        <f t="array" ref="M26">_xlfn.IFNA(INDEX(مجدولة!E:E,MATCH(1,(مجدولة!B:B=4)*(مجدولة!A:A=All_salarey!A26),0)),0)</f>
        <v>0</v>
      </c>
      <c r="N26">
        <f t="shared" si="6"/>
        <v>433</v>
      </c>
      <c r="O26" s="5" t="s">
        <v>240</v>
      </c>
      <c r="P26" s="5" t="s">
        <v>227</v>
      </c>
      <c r="Q26" s="5">
        <f>SUM(F26:J26)*0.25</f>
        <v>112.5</v>
      </c>
      <c r="R26">
        <f t="shared" si="7"/>
        <v>190</v>
      </c>
      <c r="S26" t="str" cm="1">
        <f t="array" ref="S26">_xlfn.IFNA(" ( "&amp;INDEX(مجدولة!F:F,MATCH(1,(مجدولة!B:B=4)*(مجدولة!A:A=All_salarey!A26),0))&amp;" ) :  "," " )</f>
        <v xml:space="preserve"> </v>
      </c>
      <c r="T26">
        <v>104</v>
      </c>
      <c r="U26" s="5">
        <v>0</v>
      </c>
      <c r="V26" s="20">
        <v>44927</v>
      </c>
      <c r="W26">
        <v>0</v>
      </c>
      <c r="X26" s="20"/>
      <c r="Z26" t="s">
        <v>78</v>
      </c>
    </row>
    <row r="27" spans="1:27" s="26" customFormat="1" ht="86.4" x14ac:dyDescent="0.3">
      <c r="A27" s="26">
        <v>436</v>
      </c>
      <c r="B27" s="27" t="s">
        <v>183</v>
      </c>
      <c r="C27" s="2" t="str">
        <f>VLOOKUP(A27,loan!A:N,3,0)</f>
        <v>شركة الحرية هوم</v>
      </c>
      <c r="D27" s="26">
        <v>-19.5</v>
      </c>
      <c r="E27" s="26">
        <v>0</v>
      </c>
      <c r="F27" s="26">
        <v>260</v>
      </c>
      <c r="G27" s="26">
        <v>0</v>
      </c>
      <c r="H27" s="26">
        <v>90</v>
      </c>
      <c r="I27" s="26">
        <v>0</v>
      </c>
      <c r="J27" s="26">
        <v>150</v>
      </c>
      <c r="K27" s="26">
        <f t="shared" si="5"/>
        <v>480.5</v>
      </c>
      <c r="L27" s="26">
        <f>VLOOKUP(A27,loan!A:N,14,0)</f>
        <v>388.75</v>
      </c>
      <c r="M27" cm="1">
        <f t="array" ref="M27">_xlfn.IFNA(INDEX(مجدولة!E:E,MATCH(1,(مجدولة!B:B=4)*(مجدولة!A:A=All_salarey!A27),0)),0)</f>
        <v>100</v>
      </c>
      <c r="N27" s="26">
        <f t="shared" si="6"/>
        <v>69.680000000000007</v>
      </c>
      <c r="O27" s="25" t="s">
        <v>260</v>
      </c>
      <c r="P27" s="5" t="s">
        <v>227</v>
      </c>
      <c r="Q27" s="5">
        <f>SUM(F27:J27)*0.25-19.32-27.75</f>
        <v>77.930000000000007</v>
      </c>
      <c r="R27" s="26">
        <f t="shared" si="7"/>
        <v>240</v>
      </c>
      <c r="S27" t="str" cm="1">
        <f t="array" ref="S27">_xlfn.IFNA(" ( "&amp;INDEX(مجدولة!F:F,MATCH(1,(مجدولة!B:B=4)*(مجدولة!A:A=All_salarey!A27),0))&amp;" ) :  "," " )</f>
        <v xml:space="preserve"> ( سلفة مجدولة عن شهر 4 ) :  </v>
      </c>
      <c r="T27" s="26">
        <v>0</v>
      </c>
      <c r="U27" s="5">
        <v>0</v>
      </c>
      <c r="V27" s="28">
        <v>44927</v>
      </c>
      <c r="W27">
        <v>0</v>
      </c>
      <c r="X27" s="28"/>
      <c r="Z27" s="26" t="s">
        <v>78</v>
      </c>
      <c r="AA27"/>
    </row>
    <row r="28" spans="1:27" x14ac:dyDescent="0.3">
      <c r="A28">
        <v>447</v>
      </c>
      <c r="B28" s="2" t="s">
        <v>206</v>
      </c>
      <c r="C28" s="2" t="str">
        <f>VLOOKUP(A28,loan!A:N,3,0)</f>
        <v>شركة الحرية هوم</v>
      </c>
      <c r="D28">
        <v>0</v>
      </c>
      <c r="E28">
        <v>0</v>
      </c>
      <c r="F28">
        <v>290</v>
      </c>
      <c r="G28">
        <v>0</v>
      </c>
      <c r="H28">
        <v>70</v>
      </c>
      <c r="I28">
        <v>140</v>
      </c>
      <c r="J28">
        <v>0</v>
      </c>
      <c r="K28">
        <f t="shared" ref="K28" si="14">F28+H28+I28+J28+D28+G28+E28</f>
        <v>500</v>
      </c>
      <c r="L28">
        <f>VLOOKUP(A28,loan!A:N,14,0)</f>
        <v>170</v>
      </c>
      <c r="M28" cm="1">
        <f t="array" ref="M28">_xlfn.IFNA(INDEX(مجدولة!E:E,MATCH(1,(مجدولة!B:B=4)*(مجدولة!A:A=All_salarey!A28),0)),0)</f>
        <v>0</v>
      </c>
      <c r="N28">
        <f t="shared" ref="N28" si="15">IF(Q28=" ",K28-L28-M28+U28+W28,K28-L28+Q28-M28+U28+W28)</f>
        <v>455</v>
      </c>
      <c r="O28" s="5" t="s">
        <v>240</v>
      </c>
      <c r="P28" s="5" t="s">
        <v>227</v>
      </c>
      <c r="Q28" s="5">
        <f>SUM(F28:J28)*0.25</f>
        <v>125</v>
      </c>
      <c r="R28">
        <f t="shared" si="7"/>
        <v>210</v>
      </c>
      <c r="S28" t="str" cm="1">
        <f t="array" ref="S28">_xlfn.IFNA(" ( "&amp;INDEX(مجدولة!F:F,MATCH(1,(مجدولة!B:B=4)*(مجدولة!A:A=All_salarey!A28),0))&amp;" ) :  "," " )</f>
        <v xml:space="preserve"> </v>
      </c>
      <c r="U28" s="5"/>
      <c r="V28" s="20"/>
      <c r="W28">
        <v>0</v>
      </c>
      <c r="X28" s="20"/>
      <c r="Z28" t="s">
        <v>78</v>
      </c>
    </row>
    <row r="29" spans="1:27" ht="57.6" x14ac:dyDescent="0.3">
      <c r="A29">
        <v>448</v>
      </c>
      <c r="B29" s="2" t="s">
        <v>203</v>
      </c>
      <c r="C29" s="2" t="str">
        <f>VLOOKUP(A29,loan!A:N,3,0)</f>
        <v>شركة الحرية هوم</v>
      </c>
      <c r="D29">
        <v>0</v>
      </c>
      <c r="E29">
        <v>0</v>
      </c>
      <c r="F29">
        <v>290</v>
      </c>
      <c r="G29">
        <v>0</v>
      </c>
      <c r="H29">
        <v>0</v>
      </c>
      <c r="I29">
        <v>110</v>
      </c>
      <c r="J29">
        <v>0</v>
      </c>
      <c r="K29">
        <f t="shared" ref="K29" si="16">F29+H29+I29+J29+D29+G29+E29</f>
        <v>400</v>
      </c>
      <c r="L29">
        <f>VLOOKUP(A29,loan!A:N,14,0)</f>
        <v>50</v>
      </c>
      <c r="M29" cm="1">
        <f t="array" ref="M29">_xlfn.IFNA(INDEX(مجدولة!E:E,MATCH(1,(مجدولة!B:B=4)*(مجدولة!A:A=All_salarey!A29),0)),0)</f>
        <v>0</v>
      </c>
      <c r="N29">
        <f t="shared" ref="N29" si="17">IF(Q29=" ",K29-L29-M29+U29+W29,K29-L29+Q29-M29+U29+W29)</f>
        <v>427.5</v>
      </c>
      <c r="O29" s="25" t="s">
        <v>264</v>
      </c>
      <c r="P29" s="5" t="s">
        <v>227</v>
      </c>
      <c r="Q29" s="5">
        <f>SUM(F29:J29)*0.25-22.5</f>
        <v>77.5</v>
      </c>
      <c r="R29">
        <f t="shared" ref="R29" si="18">I29+J29+H29</f>
        <v>110</v>
      </c>
      <c r="S29" t="str" cm="1">
        <f t="array" ref="S29">_xlfn.IFNA(" ( "&amp;INDEX(مجدولة!F:F,MATCH(1,(مجدولة!B:B=4)*(مجدولة!A:A=All_salarey!A29),0))&amp;" ) :  "," " )</f>
        <v xml:space="preserve"> </v>
      </c>
      <c r="U29" s="5"/>
      <c r="V29" s="20"/>
      <c r="W29">
        <v>0</v>
      </c>
      <c r="X29" s="20"/>
      <c r="Z29" t="s">
        <v>78</v>
      </c>
    </row>
    <row r="30" spans="1:27" ht="86.4" x14ac:dyDescent="0.3">
      <c r="A30">
        <v>457</v>
      </c>
      <c r="B30" t="s">
        <v>224</v>
      </c>
      <c r="C30" s="2" t="str">
        <f>VLOOKUP(A30,loan!A:N,3,0)</f>
        <v>شركة الحرية هوم</v>
      </c>
      <c r="D30">
        <v>0</v>
      </c>
      <c r="E30">
        <v>0</v>
      </c>
      <c r="F30">
        <v>260</v>
      </c>
      <c r="G30">
        <v>0</v>
      </c>
      <c r="H30">
        <v>0</v>
      </c>
      <c r="I30">
        <v>140</v>
      </c>
      <c r="J30">
        <v>0</v>
      </c>
      <c r="K30">
        <f t="shared" ref="K30:K31" si="19">F30+H30+I30+J30+D30+G30+E30</f>
        <v>400</v>
      </c>
      <c r="L30">
        <f>VLOOKUP(A30,loan!A:N,14,0)</f>
        <v>300</v>
      </c>
      <c r="M30" cm="1">
        <f t="array" ref="M30">_xlfn.IFNA(INDEX(مجدولة!E:E,MATCH(1,(مجدولة!B:B=4)*(مجدولة!A:A=All_salarey!A30),0)),0)</f>
        <v>0</v>
      </c>
      <c r="N30">
        <f t="shared" ref="N30:N31" si="20">IF(Q30=" ",K30-L30-M30+U30+W30,K30-L30+Q30-M30+U30+W30)</f>
        <v>232</v>
      </c>
      <c r="O30" s="25" t="s">
        <v>269</v>
      </c>
      <c r="Q30" s="5">
        <v>132</v>
      </c>
      <c r="R30">
        <f t="shared" ref="R30:R39" si="21">I30+J30+H30</f>
        <v>140</v>
      </c>
      <c r="S30" t="str" cm="1">
        <f t="array" ref="S30">_xlfn.IFNA(" ( "&amp;INDEX(مجدولة!F:F,MATCH(1,(مجدولة!B:B=4)*(مجدولة!A:A=All_salarey!A30),0))&amp;" ) :  "," " )</f>
        <v xml:space="preserve"> </v>
      </c>
      <c r="U30" s="5"/>
      <c r="V30" s="20"/>
      <c r="W30">
        <v>0</v>
      </c>
      <c r="Z30" t="s">
        <v>78</v>
      </c>
    </row>
    <row r="31" spans="1:27" x14ac:dyDescent="0.3">
      <c r="A31">
        <v>458</v>
      </c>
      <c r="B31" t="s">
        <v>225</v>
      </c>
      <c r="C31" s="2" t="str">
        <f>VLOOKUP(A31,loan!A:N,3,0)</f>
        <v>شركة الحرية هوم</v>
      </c>
      <c r="D31">
        <v>0</v>
      </c>
      <c r="E31">
        <v>0</v>
      </c>
      <c r="F31">
        <v>260</v>
      </c>
      <c r="G31">
        <v>0</v>
      </c>
      <c r="H31">
        <v>0</v>
      </c>
      <c r="I31">
        <v>140</v>
      </c>
      <c r="J31">
        <v>0</v>
      </c>
      <c r="K31">
        <f t="shared" si="19"/>
        <v>400</v>
      </c>
      <c r="L31">
        <f>VLOOKUP(A31,loan!A:N,14,0)</f>
        <v>0</v>
      </c>
      <c r="M31" cm="1">
        <f t="array" ref="M31">_xlfn.IFNA(INDEX(مجدولة!E:E,MATCH(1,(مجدولة!B:B=4)*(مجدولة!A:A=All_salarey!A31),0)),0)</f>
        <v>0</v>
      </c>
      <c r="N31">
        <f t="shared" si="20"/>
        <v>452</v>
      </c>
      <c r="R31">
        <f t="shared" si="21"/>
        <v>140</v>
      </c>
      <c r="S31" t="str" cm="1">
        <f t="array" ref="S31">_xlfn.IFNA(" ( "&amp;INDEX(مجدولة!F:F,MATCH(1,(مجدولة!B:B=4)*(مجدولة!A:A=All_salarey!A31),0))&amp;" ) :  "," " )</f>
        <v xml:space="preserve"> </v>
      </c>
      <c r="T31">
        <v>104</v>
      </c>
      <c r="U31" s="5"/>
      <c r="V31" s="20"/>
      <c r="W31">
        <v>52</v>
      </c>
      <c r="Z31" t="s">
        <v>78</v>
      </c>
    </row>
    <row r="32" spans="1:27" ht="43.2" x14ac:dyDescent="0.3">
      <c r="A32">
        <v>390</v>
      </c>
      <c r="B32" t="s">
        <v>97</v>
      </c>
      <c r="C32" s="2" t="str">
        <f>VLOOKUP(A32,loan!A:N,3,0)</f>
        <v>شركة الحرية هوم</v>
      </c>
      <c r="D32">
        <v>0</v>
      </c>
      <c r="E32">
        <v>0</v>
      </c>
      <c r="F32">
        <v>290</v>
      </c>
      <c r="G32">
        <v>0</v>
      </c>
      <c r="H32">
        <v>70</v>
      </c>
      <c r="I32">
        <v>140</v>
      </c>
      <c r="J32">
        <v>0</v>
      </c>
      <c r="K32">
        <f t="shared" ref="K32:K33" si="22">F32+H32+I32+J32+D32+G32+E32</f>
        <v>500</v>
      </c>
      <c r="L32">
        <f>VLOOKUP(A32,loan!A:N,14,0)</f>
        <v>359</v>
      </c>
      <c r="M32" cm="1">
        <f t="array" ref="M32">_xlfn.IFNA(INDEX(مجدولة!E:E,MATCH(1,(مجدولة!B:B=4)*(مجدولة!A:A=All_salarey!A32),0)),0)</f>
        <v>0</v>
      </c>
      <c r="N32">
        <f t="shared" ref="N32:N33" si="23">IF(Q32=" ",K32-L32-M32+U32+W32,K32-L32+Q32-M32+U32+W32)</f>
        <v>266</v>
      </c>
      <c r="O32" s="25" t="s">
        <v>240</v>
      </c>
      <c r="P32" s="5" t="s">
        <v>227</v>
      </c>
      <c r="Q32" s="5">
        <f>SUM(F32:J32)*0.25</f>
        <v>125</v>
      </c>
      <c r="R32">
        <f t="shared" si="21"/>
        <v>210</v>
      </c>
      <c r="S32" t="str" cm="1">
        <f t="array" ref="S32">_xlfn.IFNA(" ( "&amp;INDEX(مجدولة!F:F,MATCH(1,(مجدولة!B:B=4)*(مجدولة!A:A=All_salarey!A32),0))&amp;" ) :  "," " )</f>
        <v xml:space="preserve"> </v>
      </c>
      <c r="T32">
        <v>104</v>
      </c>
      <c r="U32" s="5"/>
      <c r="V32" s="20"/>
      <c r="W32">
        <v>0</v>
      </c>
      <c r="Z32" t="s">
        <v>78</v>
      </c>
    </row>
    <row r="33" spans="1:26" ht="43.2" x14ac:dyDescent="0.3">
      <c r="A33">
        <v>460</v>
      </c>
      <c r="B33" t="s">
        <v>237</v>
      </c>
      <c r="C33" s="2" t="str">
        <f>VLOOKUP(A33,loan!A:N,3,0)</f>
        <v>شركة الحرية هوم</v>
      </c>
      <c r="D33">
        <v>0</v>
      </c>
      <c r="E33">
        <v>0</v>
      </c>
      <c r="F33">
        <v>260</v>
      </c>
      <c r="G33">
        <v>0</v>
      </c>
      <c r="H33">
        <v>50</v>
      </c>
      <c r="I33">
        <v>140</v>
      </c>
      <c r="J33">
        <v>0</v>
      </c>
      <c r="K33">
        <f t="shared" si="22"/>
        <v>450</v>
      </c>
      <c r="L33">
        <f>VLOOKUP(A33,loan!A:N,14,0)</f>
        <v>343</v>
      </c>
      <c r="M33" cm="1">
        <f t="array" ref="M33">_xlfn.IFNA(INDEX(مجدولة!E:E,MATCH(1,(مجدولة!B:B=4)*(مجدولة!A:A=All_salarey!A33),0)),0)</f>
        <v>0</v>
      </c>
      <c r="N33">
        <f t="shared" si="23"/>
        <v>219.5</v>
      </c>
      <c r="O33" s="25" t="s">
        <v>240</v>
      </c>
      <c r="P33" s="5" t="s">
        <v>227</v>
      </c>
      <c r="Q33" s="5">
        <f>SUM(F33:J33)*0.25</f>
        <v>112.5</v>
      </c>
      <c r="R33">
        <f t="shared" si="21"/>
        <v>190</v>
      </c>
      <c r="S33" t="str" cm="1">
        <f t="array" ref="S33">_xlfn.IFNA(" ( "&amp;INDEX(مجدولة!F:F,MATCH(1,(مجدولة!B:B=4)*(مجدولة!A:A=All_salarey!A33),0))&amp;" ) :  "," " )</f>
        <v xml:space="preserve"> </v>
      </c>
      <c r="U33" s="5"/>
      <c r="V33" s="20"/>
      <c r="W33">
        <v>0</v>
      </c>
      <c r="Z33" t="s">
        <v>78</v>
      </c>
    </row>
    <row r="34" spans="1:26" ht="86.4" x14ac:dyDescent="0.3">
      <c r="A34">
        <v>464</v>
      </c>
      <c r="B34" t="s">
        <v>252</v>
      </c>
      <c r="C34" s="2" t="str">
        <f>VLOOKUP(A34,loan!A:N,3,0)</f>
        <v>شركة الحرية هوم</v>
      </c>
      <c r="D34">
        <v>0</v>
      </c>
      <c r="E34">
        <v>0</v>
      </c>
      <c r="F34">
        <v>290</v>
      </c>
      <c r="G34">
        <v>0</v>
      </c>
      <c r="H34">
        <v>3</v>
      </c>
      <c r="I34">
        <v>157</v>
      </c>
      <c r="J34">
        <v>0</v>
      </c>
      <c r="K34">
        <f t="shared" ref="K34" si="24">F34+H34+I34+J34+D34+G34+E34</f>
        <v>450</v>
      </c>
      <c r="L34">
        <f>VLOOKUP(A34,loan!A:N,14,0)</f>
        <v>250</v>
      </c>
      <c r="M34" cm="1">
        <f t="array" ref="M34">_xlfn.IFNA(INDEX(مجدولة!E:E,MATCH(1,(مجدولة!B:B=4)*(مجدولة!A:A=All_salarey!A34),0)),0)</f>
        <v>0</v>
      </c>
      <c r="N34">
        <f t="shared" ref="N34" si="25">IF(Q34=" ",K34-L34-M34+U34+W34,K34-L34+Q34-M34+U34+W34)</f>
        <v>305</v>
      </c>
      <c r="O34" s="25" t="s">
        <v>277</v>
      </c>
      <c r="Q34" s="5">
        <f>420*0.25</f>
        <v>105</v>
      </c>
      <c r="R34">
        <f t="shared" si="21"/>
        <v>160</v>
      </c>
      <c r="T34">
        <v>104</v>
      </c>
      <c r="U34" s="5"/>
      <c r="V34" s="20"/>
      <c r="Z34" t="s">
        <v>78</v>
      </c>
    </row>
    <row r="35" spans="1:26" ht="72" x14ac:dyDescent="0.3">
      <c r="A35">
        <v>465</v>
      </c>
      <c r="B35" t="s">
        <v>254</v>
      </c>
      <c r="C35" s="2" t="str">
        <f>VLOOKUP(A35,loan!A:N,3,0)</f>
        <v>شركة الحرية هوم</v>
      </c>
      <c r="D35">
        <v>0</v>
      </c>
      <c r="E35">
        <v>0</v>
      </c>
      <c r="F35">
        <v>290</v>
      </c>
      <c r="G35">
        <v>0</v>
      </c>
      <c r="H35">
        <v>0</v>
      </c>
      <c r="I35">
        <f>F35/30/8*1.25*T35</f>
        <v>157.08333333333331</v>
      </c>
      <c r="J35">
        <v>0</v>
      </c>
      <c r="K35">
        <f>F35+H35+I35+J35+D35+G35+E35</f>
        <v>447.08333333333331</v>
      </c>
      <c r="L35">
        <f>VLOOKUP(A35,loan!A:N,14,0)</f>
        <v>85</v>
      </c>
      <c r="M35" cm="1">
        <f t="array" ref="M35">_xlfn.IFNA(INDEX(مجدولة!E:E,MATCH(1,(مجدولة!B:B=4)*(مجدولة!A:A=All_salarey!A35),0)),0)</f>
        <v>0</v>
      </c>
      <c r="N35">
        <f t="shared" ref="N35:N39" si="26">IF(Q35=" ",K35-L35-M35+U35+W35,K35-L35+Q35-M35+U35+W35)</f>
        <v>183.99333333333331</v>
      </c>
      <c r="O35" s="25" t="s">
        <v>262</v>
      </c>
      <c r="Q35" s="5">
        <v>-208.09</v>
      </c>
      <c r="R35">
        <f t="shared" si="21"/>
        <v>157.08333333333331</v>
      </c>
      <c r="T35">
        <v>104</v>
      </c>
      <c r="U35" s="5"/>
      <c r="V35" s="20"/>
      <c r="W35">
        <v>30</v>
      </c>
      <c r="Z35" t="s">
        <v>78</v>
      </c>
    </row>
    <row r="36" spans="1:26" ht="43.2" x14ac:dyDescent="0.3">
      <c r="A36">
        <v>466</v>
      </c>
      <c r="B36" t="s">
        <v>259</v>
      </c>
      <c r="C36" s="2" t="str">
        <f>VLOOKUP(A36,loan!A:N,3,0)</f>
        <v>شركة الحرية هوم</v>
      </c>
      <c r="D36">
        <v>0</v>
      </c>
      <c r="E36">
        <v>0</v>
      </c>
      <c r="F36">
        <v>260</v>
      </c>
      <c r="G36">
        <v>0</v>
      </c>
      <c r="H36">
        <v>0</v>
      </c>
      <c r="I36">
        <v>140</v>
      </c>
      <c r="J36">
        <v>0</v>
      </c>
      <c r="K36">
        <f t="shared" ref="K36:K39" si="27">F36+H36+I36+J36+D36+G36+E36</f>
        <v>400</v>
      </c>
      <c r="L36">
        <f>VLOOKUP(A36,loan!A:N,14,0)</f>
        <v>260</v>
      </c>
      <c r="M36" cm="1">
        <f t="array" ref="M36">_xlfn.IFNA(INDEX(مجدولة!E:E,MATCH(1,(مجدولة!B:B=4)*(مجدولة!A:A=All_salarey!A36),0)),0)</f>
        <v>0</v>
      </c>
      <c r="N36">
        <f t="shared" si="26"/>
        <v>279</v>
      </c>
      <c r="O36" s="25" t="s">
        <v>240</v>
      </c>
      <c r="Q36" s="5">
        <v>100</v>
      </c>
      <c r="R36">
        <f t="shared" si="21"/>
        <v>140</v>
      </c>
      <c r="T36">
        <v>104</v>
      </c>
      <c r="U36" s="5"/>
      <c r="V36" s="20"/>
      <c r="W36">
        <v>39</v>
      </c>
      <c r="Z36" t="s">
        <v>78</v>
      </c>
    </row>
    <row r="37" spans="1:26" ht="28.8" x14ac:dyDescent="0.3">
      <c r="A37">
        <v>468</v>
      </c>
      <c r="B37" t="s">
        <v>256</v>
      </c>
      <c r="C37" s="2" t="str">
        <f>VLOOKUP(A37,loan!A:N,3,0)</f>
        <v>شركة الحرية هوم</v>
      </c>
      <c r="D37">
        <v>0</v>
      </c>
      <c r="E37">
        <v>0</v>
      </c>
      <c r="F37">
        <v>450</v>
      </c>
      <c r="G37">
        <v>0</v>
      </c>
      <c r="H37">
        <v>106.25</v>
      </c>
      <c r="I37">
        <v>243.75</v>
      </c>
      <c r="K37">
        <f t="shared" si="27"/>
        <v>800</v>
      </c>
      <c r="L37">
        <f>VLOOKUP(A37,loan!A:N,14,0)</f>
        <v>0</v>
      </c>
      <c r="M37" cm="1">
        <f t="array" ref="M37">_xlfn.IFNA(INDEX(مجدولة!E:E,MATCH(1,(مجدولة!B:B=4)*(مجدولة!A:A=All_salarey!A37),0)),0)</f>
        <v>0</v>
      </c>
      <c r="N37">
        <f t="shared" ref="N37:N38" si="28">IF(Q37=" ",K37-L37-M37+U37+W37,K37-L37+Q37-M37+U37+W37)</f>
        <v>0</v>
      </c>
      <c r="O37" s="25" t="s">
        <v>257</v>
      </c>
      <c r="Q37" s="5">
        <v>-800</v>
      </c>
      <c r="R37">
        <f t="shared" si="21"/>
        <v>350</v>
      </c>
      <c r="T37">
        <v>104</v>
      </c>
      <c r="U37" s="5"/>
      <c r="V37" s="20"/>
      <c r="Z37" t="s">
        <v>78</v>
      </c>
    </row>
    <row r="38" spans="1:26" x14ac:dyDescent="0.3">
      <c r="A38">
        <v>420</v>
      </c>
      <c r="B38" t="s">
        <v>149</v>
      </c>
      <c r="C38" s="2" t="str">
        <f>VLOOKUP(A38,loan!A:N,3,0)</f>
        <v>شركة الحرية هوم</v>
      </c>
      <c r="D38">
        <v>0</v>
      </c>
      <c r="E38">
        <v>0</v>
      </c>
      <c r="F38">
        <v>260</v>
      </c>
      <c r="G38">
        <v>0</v>
      </c>
      <c r="H38">
        <v>0</v>
      </c>
      <c r="I38">
        <v>90</v>
      </c>
      <c r="J38">
        <v>0</v>
      </c>
      <c r="K38">
        <f t="shared" ref="K38" si="29">F38+H38+I38+J38+D38+G38+E38</f>
        <v>350</v>
      </c>
      <c r="L38">
        <f>VLOOKUP(A38,loan!A:N,14,0)</f>
        <v>202.5</v>
      </c>
      <c r="M38" cm="1">
        <f t="array" ref="M38">_xlfn.IFNA(INDEX(مجدولة!E:E,MATCH(1,(مجدولة!B:B=4)*(مجدولة!A:A=All_salarey!A38),0)),0)</f>
        <v>0</v>
      </c>
      <c r="N38">
        <f t="shared" si="28"/>
        <v>138</v>
      </c>
      <c r="O38" s="25" t="s">
        <v>266</v>
      </c>
      <c r="Q38" s="5">
        <v>-61.5</v>
      </c>
      <c r="R38">
        <f t="shared" si="21"/>
        <v>90</v>
      </c>
      <c r="T38">
        <v>66</v>
      </c>
      <c r="U38" s="5"/>
      <c r="V38" s="20"/>
      <c r="W38">
        <v>52</v>
      </c>
      <c r="Z38" t="s">
        <v>78</v>
      </c>
    </row>
    <row r="39" spans="1:26" ht="72" x14ac:dyDescent="0.3">
      <c r="A39">
        <v>467</v>
      </c>
      <c r="B39" t="s">
        <v>258</v>
      </c>
      <c r="C39" s="2" t="str">
        <f>VLOOKUP(A39,loan!A:N,3,0)</f>
        <v>شركة الحرية هوم</v>
      </c>
      <c r="D39">
        <v>0</v>
      </c>
      <c r="E39">
        <v>0</v>
      </c>
      <c r="F39">
        <v>260</v>
      </c>
      <c r="G39">
        <v>0</v>
      </c>
      <c r="H39">
        <v>0</v>
      </c>
      <c r="I39">
        <v>90</v>
      </c>
      <c r="J39">
        <v>0</v>
      </c>
      <c r="K39">
        <f t="shared" si="27"/>
        <v>350</v>
      </c>
      <c r="L39">
        <f>VLOOKUP(A39,loan!A:N,14,0)</f>
        <v>202</v>
      </c>
      <c r="M39" cm="1">
        <f t="array" ref="M39">_xlfn.IFNA(INDEX(مجدولة!E:E,MATCH(1,(مجدولة!B:B=4)*(مجدولة!A:A=All_salarey!A39),0)),0)</f>
        <v>0</v>
      </c>
      <c r="N39">
        <f t="shared" si="26"/>
        <v>118.80000000000001</v>
      </c>
      <c r="O39" s="25" t="s">
        <v>276</v>
      </c>
      <c r="Q39" s="5">
        <f>-93.35+64.15</f>
        <v>-29.199999999999989</v>
      </c>
      <c r="R39">
        <f t="shared" si="21"/>
        <v>90</v>
      </c>
      <c r="T39">
        <v>66</v>
      </c>
      <c r="U39" s="5"/>
      <c r="V39" s="20"/>
      <c r="Z39" t="s">
        <v>78</v>
      </c>
    </row>
    <row r="40" spans="1:26" x14ac:dyDescent="0.3">
      <c r="A40">
        <v>351</v>
      </c>
      <c r="B40" s="12" t="s">
        <v>51</v>
      </c>
      <c r="C40" s="2" t="str">
        <f>VLOOKUP(A40,loan!A:N,3,0)</f>
        <v>سحاب</v>
      </c>
      <c r="D40">
        <v>0</v>
      </c>
      <c r="E40">
        <v>0</v>
      </c>
      <c r="F40">
        <v>300</v>
      </c>
      <c r="G40">
        <v>0</v>
      </c>
      <c r="H40">
        <v>60</v>
      </c>
      <c r="I40">
        <v>20</v>
      </c>
      <c r="J40">
        <v>0</v>
      </c>
      <c r="K40">
        <f t="shared" si="0"/>
        <v>380</v>
      </c>
      <c r="L40">
        <f>VLOOKUP(A40,loan!A:N,14,0)</f>
        <v>100</v>
      </c>
      <c r="M40" cm="1">
        <f t="array" ref="M40">_xlfn.IFNA(INDEX(مجدولة!E:E,MATCH(1,(مجدولة!B:B=4)*(مجدولة!A:A=All_salarey!A40),0)),0)</f>
        <v>0</v>
      </c>
      <c r="N40">
        <f t="shared" si="1"/>
        <v>280</v>
      </c>
      <c r="R40">
        <f t="shared" si="3"/>
        <v>80</v>
      </c>
      <c r="S40" t="str" cm="1">
        <f t="array" ref="S40">_xlfn.IFNA(" ( "&amp;INDEX(مجدولة!F:F,MATCH(1,(مجدولة!B:B=4)*(مجدولة!A:A=All_salarey!A40),0))&amp;" ) :  "," " )</f>
        <v xml:space="preserve"> </v>
      </c>
      <c r="Z40" t="s">
        <v>216</v>
      </c>
    </row>
    <row r="41" spans="1:26" x14ac:dyDescent="0.3">
      <c r="A41">
        <v>306</v>
      </c>
      <c r="B41" s="12" t="s">
        <v>10</v>
      </c>
      <c r="C41" s="2" t="str">
        <f>VLOOKUP(A41,loan!A:N,3,0)</f>
        <v>سحاب</v>
      </c>
      <c r="D41">
        <v>0</v>
      </c>
      <c r="E41">
        <v>0</v>
      </c>
      <c r="F41">
        <v>260</v>
      </c>
      <c r="G41">
        <v>0</v>
      </c>
      <c r="H41">
        <v>40</v>
      </c>
      <c r="I41">
        <v>95</v>
      </c>
      <c r="J41">
        <v>75</v>
      </c>
      <c r="K41">
        <f t="shared" si="0"/>
        <v>470</v>
      </c>
      <c r="L41">
        <f>VLOOKUP(A41,loan!A:N,14,0)</f>
        <v>0</v>
      </c>
      <c r="M41" cm="1">
        <f t="array" ref="M41">_xlfn.IFNA(INDEX(مجدولة!E:E,MATCH(1,(مجدولة!B:B=4)*(مجدولة!A:A=All_salarey!A41),0)),0)</f>
        <v>0</v>
      </c>
      <c r="N41">
        <f t="shared" si="1"/>
        <v>470</v>
      </c>
      <c r="R41">
        <f t="shared" si="3"/>
        <v>210</v>
      </c>
      <c r="S41" t="str" cm="1">
        <f t="array" ref="S41">_xlfn.IFNA(" ( "&amp;INDEX(مجدولة!F:F,MATCH(1,(مجدولة!B:B=4)*(مجدولة!A:A=All_salarey!A41),0))&amp;" ) :  "," " )</f>
        <v xml:space="preserve"> </v>
      </c>
      <c r="Z41" t="s">
        <v>216</v>
      </c>
    </row>
    <row r="42" spans="1:26" x14ac:dyDescent="0.3">
      <c r="A42">
        <v>300</v>
      </c>
      <c r="B42" s="12" t="s">
        <v>4</v>
      </c>
      <c r="C42" s="2" t="str">
        <f>VLOOKUP(A42,loan!A:N,3,0)</f>
        <v>سحاب</v>
      </c>
      <c r="D42">
        <v>-31.5</v>
      </c>
      <c r="E42">
        <v>0</v>
      </c>
      <c r="F42">
        <v>420</v>
      </c>
      <c r="G42">
        <v>0</v>
      </c>
      <c r="H42">
        <v>20</v>
      </c>
      <c r="I42">
        <v>50</v>
      </c>
      <c r="J42">
        <v>50</v>
      </c>
      <c r="K42">
        <f t="shared" si="0"/>
        <v>508.5</v>
      </c>
      <c r="L42">
        <f>VLOOKUP(A42,loan!A:N,14,0)</f>
        <v>0</v>
      </c>
      <c r="M42" cm="1">
        <f t="array" ref="M42">_xlfn.IFNA(INDEX(مجدولة!E:E,MATCH(1,(مجدولة!B:B=4)*(مجدولة!A:A=All_salarey!A42),0)),0)</f>
        <v>10</v>
      </c>
      <c r="N42">
        <f t="shared" si="1"/>
        <v>498.5</v>
      </c>
      <c r="R42">
        <f t="shared" si="3"/>
        <v>120</v>
      </c>
      <c r="S42" t="str" cm="1">
        <f t="array" ref="S42">_xlfn.IFNA(" ( "&amp;INDEX(مجدولة!F:F,MATCH(1,(مجدولة!B:B=4)*(مجدولة!A:A=All_salarey!A42),0))&amp;" ) :  "," " )</f>
        <v xml:space="preserve"> ( سلفة زيت 30-4-2023 ) :  </v>
      </c>
      <c r="Z42" t="s">
        <v>216</v>
      </c>
    </row>
    <row r="43" spans="1:26" x14ac:dyDescent="0.3">
      <c r="A43">
        <v>313</v>
      </c>
      <c r="B43" s="12" t="s">
        <v>17</v>
      </c>
      <c r="C43" s="2" t="str">
        <f>VLOOKUP(A43,loan!A:N,3,0)</f>
        <v>سحاب</v>
      </c>
      <c r="D43">
        <v>-21.75</v>
      </c>
      <c r="E43">
        <v>0</v>
      </c>
      <c r="F43">
        <v>290</v>
      </c>
      <c r="G43">
        <v>0</v>
      </c>
      <c r="H43">
        <v>60</v>
      </c>
      <c r="I43">
        <v>100</v>
      </c>
      <c r="J43">
        <v>50</v>
      </c>
      <c r="K43">
        <f t="shared" si="0"/>
        <v>478.25</v>
      </c>
      <c r="L43">
        <f>VLOOKUP(A43,loan!A:N,14,0)</f>
        <v>50</v>
      </c>
      <c r="M43" cm="1">
        <f t="array" ref="M43">_xlfn.IFNA(INDEX(مجدولة!E:E,MATCH(1,(مجدولة!B:B=4)*(مجدولة!A:A=All_salarey!A43),0)),0)</f>
        <v>110</v>
      </c>
      <c r="N43">
        <f t="shared" si="1"/>
        <v>318.25</v>
      </c>
      <c r="R43">
        <f t="shared" si="3"/>
        <v>210</v>
      </c>
      <c r="S43" t="str" cm="1">
        <f t="array" ref="S43">_xlfn.IFNA(" ( "&amp;INDEX(مجدولة!F:F,MATCH(1,(مجدولة!B:B=4)*(مجدولة!A:A=All_salarey!A43),0))&amp;" ) :  "," " )</f>
        <v xml:space="preserve"> ( سلفة مجدولة عن شهر 4 100 
سلفة زيت عن شهر 4 10 ) :  </v>
      </c>
      <c r="Z43" t="s">
        <v>216</v>
      </c>
    </row>
    <row r="44" spans="1:26" s="26" customFormat="1" x14ac:dyDescent="0.3">
      <c r="A44" s="26">
        <v>302</v>
      </c>
      <c r="B44" s="30" t="s">
        <v>6</v>
      </c>
      <c r="C44" s="27" t="str">
        <f>VLOOKUP(A44,loan!A:N,3,0)</f>
        <v>سحاب</v>
      </c>
      <c r="D44" s="26">
        <v>-31.5</v>
      </c>
      <c r="E44" s="26">
        <v>0</v>
      </c>
      <c r="F44" s="26">
        <v>420</v>
      </c>
      <c r="G44" s="26">
        <v>-150</v>
      </c>
      <c r="H44" s="26">
        <v>100</v>
      </c>
      <c r="I44" s="26">
        <v>100</v>
      </c>
      <c r="J44" s="26">
        <v>0</v>
      </c>
      <c r="K44" s="26">
        <f t="shared" ref="K44:K64" si="30">F44+H44+I44+J44+D44+G44+E44</f>
        <v>438.5</v>
      </c>
      <c r="L44" s="26">
        <f>VLOOKUP(A44,loan!A:N,14,0)</f>
        <v>0</v>
      </c>
      <c r="M44" s="26" cm="1">
        <f t="array" ref="M44">_xlfn.IFNA(INDEX(مجدولة!E:E,MATCH(1,(مجدولة!B:B=4)*(مجدولة!A:A=All_salarey!A44),0)),0)</f>
        <v>0</v>
      </c>
      <c r="N44" s="26">
        <f t="shared" si="1"/>
        <v>438.5</v>
      </c>
      <c r="O44" s="31"/>
      <c r="P44" s="31"/>
      <c r="Q44" s="31"/>
      <c r="R44" s="26">
        <f t="shared" si="3"/>
        <v>200</v>
      </c>
      <c r="S44" s="26" t="str" cm="1">
        <f t="array" ref="S44">_xlfn.IFNA(" ( "&amp;INDEX(مجدولة!F:F,MATCH(1,(مجدولة!B:B=4)*(مجدولة!A:A=All_salarey!A44),0))&amp;" ) :  "," " )</f>
        <v xml:space="preserve"> </v>
      </c>
      <c r="Z44" s="26" t="s">
        <v>216</v>
      </c>
    </row>
    <row r="45" spans="1:26" x14ac:dyDescent="0.3">
      <c r="A45">
        <v>333</v>
      </c>
      <c r="B45" s="12" t="s">
        <v>34</v>
      </c>
      <c r="C45" s="2" t="str">
        <f>VLOOKUP(A45,loan!A:N,3,0)</f>
        <v>سحاب</v>
      </c>
      <c r="D45">
        <v>-21.75</v>
      </c>
      <c r="E45">
        <v>0</v>
      </c>
      <c r="F45">
        <v>290</v>
      </c>
      <c r="G45">
        <v>0</v>
      </c>
      <c r="H45">
        <v>40</v>
      </c>
      <c r="I45">
        <v>50</v>
      </c>
      <c r="J45">
        <v>50</v>
      </c>
      <c r="K45">
        <f t="shared" si="30"/>
        <v>408.25</v>
      </c>
      <c r="L45">
        <f>VLOOKUP(A45,loan!A:N,14,0)</f>
        <v>250</v>
      </c>
      <c r="M45" cm="1">
        <f t="array" ref="M45">_xlfn.IFNA(INDEX(مجدولة!E:E,MATCH(1,(مجدولة!B:B=4)*(مجدولة!A:A=All_salarey!A45),0)),0)</f>
        <v>10</v>
      </c>
      <c r="N45">
        <f t="shared" si="1"/>
        <v>148.25</v>
      </c>
      <c r="R45">
        <f t="shared" si="3"/>
        <v>140</v>
      </c>
      <c r="S45" t="str" cm="1">
        <f t="array" ref="S45">_xlfn.IFNA(" ( "&amp;INDEX(مجدولة!F:F,MATCH(1,(مجدولة!B:B=4)*(مجدولة!A:A=All_salarey!A45),0))&amp;" ) :  "," " )</f>
        <v xml:space="preserve"> ( سلفة زيت 30-4-2023 ) :  </v>
      </c>
      <c r="Z45" t="s">
        <v>216</v>
      </c>
    </row>
    <row r="46" spans="1:26" x14ac:dyDescent="0.3">
      <c r="A46">
        <v>311</v>
      </c>
      <c r="B46" s="12" t="s">
        <v>15</v>
      </c>
      <c r="C46" s="2" t="str">
        <f>VLOOKUP(A46,loan!A:N,3,0)</f>
        <v>سحاب</v>
      </c>
      <c r="D46">
        <v>-21.75</v>
      </c>
      <c r="E46">
        <v>0</v>
      </c>
      <c r="F46">
        <v>290</v>
      </c>
      <c r="G46">
        <v>0</v>
      </c>
      <c r="H46">
        <v>40</v>
      </c>
      <c r="I46">
        <v>120</v>
      </c>
      <c r="J46">
        <v>100</v>
      </c>
      <c r="K46">
        <f t="shared" si="30"/>
        <v>528.25</v>
      </c>
      <c r="L46">
        <f>VLOOKUP(A46,loan!A:N,14,0)</f>
        <v>225</v>
      </c>
      <c r="M46" cm="1">
        <f t="array" ref="M46">_xlfn.IFNA(INDEX(مجدولة!E:E,MATCH(1,(مجدولة!B:B=4)*(مجدولة!A:A=All_salarey!A46),0)),0)</f>
        <v>10</v>
      </c>
      <c r="N46">
        <f t="shared" si="1"/>
        <v>293.25</v>
      </c>
      <c r="R46">
        <f t="shared" si="3"/>
        <v>260</v>
      </c>
      <c r="S46" t="str" cm="1">
        <f t="array" ref="S46">_xlfn.IFNA(" ( "&amp;INDEX(مجدولة!F:F,MATCH(1,(مجدولة!B:B=4)*(مجدولة!A:A=All_salarey!A46),0))&amp;" ) :  "," " )</f>
        <v xml:space="preserve"> ( سلفة زيت 30-4-2023 ) :  </v>
      </c>
      <c r="Z46" t="s">
        <v>216</v>
      </c>
    </row>
    <row r="47" spans="1:26" x14ac:dyDescent="0.3">
      <c r="A47">
        <v>295</v>
      </c>
      <c r="B47" s="12" t="s">
        <v>1</v>
      </c>
      <c r="C47" s="2" t="str">
        <f>VLOOKUP(A47,loan!A:N,3,0)</f>
        <v>سحاب</v>
      </c>
      <c r="D47">
        <v>-22.5</v>
      </c>
      <c r="E47">
        <v>0</v>
      </c>
      <c r="F47">
        <v>300</v>
      </c>
      <c r="G47">
        <v>-21.382000000000001</v>
      </c>
      <c r="H47">
        <v>50</v>
      </c>
      <c r="I47">
        <v>50</v>
      </c>
      <c r="J47">
        <v>50</v>
      </c>
      <c r="K47">
        <f t="shared" si="30"/>
        <v>406.11799999999999</v>
      </c>
      <c r="L47">
        <f>VLOOKUP(A47,loan!A:N,14,0)</f>
        <v>300</v>
      </c>
      <c r="M47" cm="1">
        <f t="array" ref="M47">_xlfn.IFNA(INDEX(مجدولة!E:E,MATCH(1,(مجدولة!B:B=4)*(مجدولة!A:A=All_salarey!A47),0)),0)</f>
        <v>10</v>
      </c>
      <c r="N47">
        <f t="shared" si="1"/>
        <v>96.117999999999995</v>
      </c>
      <c r="R47">
        <f t="shared" si="3"/>
        <v>150</v>
      </c>
      <c r="S47" t="str" cm="1">
        <f t="array" ref="S47">_xlfn.IFNA(" ( "&amp;INDEX(مجدولة!F:F,MATCH(1,(مجدولة!B:B=4)*(مجدولة!A:A=All_salarey!A47),0))&amp;" ) :  "," " )</f>
        <v xml:space="preserve"> ( سلفة زيت 30-4-2023 ) :  </v>
      </c>
      <c r="Z47" t="s">
        <v>216</v>
      </c>
    </row>
    <row r="48" spans="1:26" x14ac:dyDescent="0.3">
      <c r="A48">
        <v>297</v>
      </c>
      <c r="B48" s="12" t="s">
        <v>2</v>
      </c>
      <c r="C48" s="2" t="str">
        <f>VLOOKUP(A48,loan!A:N,3,0)</f>
        <v>سحاب</v>
      </c>
      <c r="D48">
        <v>-22.5</v>
      </c>
      <c r="E48">
        <v>0</v>
      </c>
      <c r="F48">
        <v>300</v>
      </c>
      <c r="G48">
        <v>0</v>
      </c>
      <c r="H48">
        <v>50</v>
      </c>
      <c r="I48">
        <v>70</v>
      </c>
      <c r="J48">
        <v>0</v>
      </c>
      <c r="K48">
        <f t="shared" si="30"/>
        <v>397.5</v>
      </c>
      <c r="L48">
        <f>VLOOKUP(A48,loan!A:N,14,0)</f>
        <v>400</v>
      </c>
      <c r="M48" cm="1">
        <f t="array" ref="M48">_xlfn.IFNA(INDEX(مجدولة!E:E,MATCH(1,(مجدولة!B:B=4)*(مجدولة!A:A=All_salarey!A48),0)),0)</f>
        <v>10</v>
      </c>
      <c r="N48">
        <f t="shared" si="1"/>
        <v>-12.5</v>
      </c>
      <c r="R48">
        <f t="shared" si="3"/>
        <v>120</v>
      </c>
      <c r="S48" t="str" cm="1">
        <f t="array" ref="S48">_xlfn.IFNA(" ( "&amp;INDEX(مجدولة!F:F,MATCH(1,(مجدولة!B:B=4)*(مجدولة!A:A=All_salarey!A48),0))&amp;" ) :  "," " )</f>
        <v xml:space="preserve"> ( سلفة زيت 30-4-2023 ) :  </v>
      </c>
      <c r="Z48" t="s">
        <v>216</v>
      </c>
    </row>
    <row r="49" spans="1:26" x14ac:dyDescent="0.3">
      <c r="A49">
        <v>308</v>
      </c>
      <c r="B49" s="12" t="s">
        <v>12</v>
      </c>
      <c r="C49" s="2" t="str">
        <f>VLOOKUP(A49,loan!A:N,3,0)</f>
        <v>سحاب</v>
      </c>
      <c r="D49">
        <v>-28.5</v>
      </c>
      <c r="E49">
        <v>0</v>
      </c>
      <c r="F49">
        <v>380</v>
      </c>
      <c r="G49">
        <v>-21.382000000000001</v>
      </c>
      <c r="H49">
        <v>90</v>
      </c>
      <c r="I49">
        <v>120</v>
      </c>
      <c r="J49">
        <v>100</v>
      </c>
      <c r="K49">
        <f t="shared" si="30"/>
        <v>640.11800000000005</v>
      </c>
      <c r="L49">
        <f>VLOOKUP(A49,loan!A:N,14,0)</f>
        <v>175</v>
      </c>
      <c r="M49" cm="1">
        <f t="array" ref="M49">_xlfn.IFNA(INDEX(مجدولة!E:E,MATCH(1,(مجدولة!B:B=4)*(مجدولة!A:A=All_salarey!A49),0)),0)</f>
        <v>10</v>
      </c>
      <c r="N49">
        <f t="shared" si="1"/>
        <v>455.11800000000005</v>
      </c>
      <c r="R49">
        <f t="shared" si="3"/>
        <v>310</v>
      </c>
      <c r="S49" t="str" cm="1">
        <f t="array" ref="S49">_xlfn.IFNA(" ( "&amp;INDEX(مجدولة!F:F,MATCH(1,(مجدولة!B:B=4)*(مجدولة!A:A=All_salarey!A49),0))&amp;" ) :  "," " )</f>
        <v xml:space="preserve"> ( سلفة زيت 30-4-2023 ) :  </v>
      </c>
      <c r="Z49" t="s">
        <v>218</v>
      </c>
    </row>
    <row r="50" spans="1:26" x14ac:dyDescent="0.3">
      <c r="A50">
        <v>345</v>
      </c>
      <c r="B50" s="12" t="s">
        <v>45</v>
      </c>
      <c r="C50" s="2" t="str">
        <f>VLOOKUP(A50,loan!A:N,3,0)</f>
        <v>خلدا</v>
      </c>
      <c r="D50">
        <v>-22.5</v>
      </c>
      <c r="E50">
        <v>0</v>
      </c>
      <c r="F50">
        <v>300</v>
      </c>
      <c r="G50">
        <v>0</v>
      </c>
      <c r="H50">
        <v>40</v>
      </c>
      <c r="I50">
        <v>150</v>
      </c>
      <c r="J50">
        <v>150</v>
      </c>
      <c r="K50">
        <f t="shared" si="30"/>
        <v>617.5</v>
      </c>
      <c r="L50">
        <f>VLOOKUP(A50,loan!A:N,14,0)</f>
        <v>0</v>
      </c>
      <c r="M50" cm="1">
        <f t="array" ref="M50">_xlfn.IFNA(INDEX(مجدولة!E:E,MATCH(1,(مجدولة!B:B=4)*(مجدولة!A:A=All_salarey!A50),0)),0)</f>
        <v>0</v>
      </c>
      <c r="N50">
        <f t="shared" si="1"/>
        <v>617.5</v>
      </c>
      <c r="R50">
        <f t="shared" si="3"/>
        <v>340</v>
      </c>
      <c r="S50" t="str" cm="1">
        <f t="array" ref="S50">_xlfn.IFNA(" ( "&amp;INDEX(مجدولة!F:F,MATCH(1,(مجدولة!B:B=4)*(مجدولة!A:A=All_salarey!A50),0))&amp;" ) :  "," " )</f>
        <v xml:space="preserve"> </v>
      </c>
      <c r="Z50" t="s">
        <v>217</v>
      </c>
    </row>
    <row r="51" spans="1:26" x14ac:dyDescent="0.3">
      <c r="A51">
        <v>353</v>
      </c>
      <c r="B51" s="12" t="s">
        <v>53</v>
      </c>
      <c r="C51" s="2" t="str">
        <f>VLOOKUP(A51,loan!A:N,3,0)</f>
        <v>خلدا</v>
      </c>
      <c r="D51">
        <v>-19.5</v>
      </c>
      <c r="E51">
        <v>0</v>
      </c>
      <c r="F51">
        <v>260</v>
      </c>
      <c r="G51">
        <v>0</v>
      </c>
      <c r="H51">
        <v>50</v>
      </c>
      <c r="I51">
        <v>90</v>
      </c>
      <c r="J51">
        <v>50</v>
      </c>
      <c r="K51">
        <f t="shared" si="30"/>
        <v>430.5</v>
      </c>
      <c r="L51">
        <f>VLOOKUP(A51,loan!A:N,14,0)</f>
        <v>200</v>
      </c>
      <c r="M51" cm="1">
        <f t="array" ref="M51">_xlfn.IFNA(INDEX(مجدولة!E:E,MATCH(1,(مجدولة!B:B=4)*(مجدولة!A:A=All_salarey!A51),0)),0)</f>
        <v>0</v>
      </c>
      <c r="N51">
        <f t="shared" si="1"/>
        <v>230.5</v>
      </c>
      <c r="R51">
        <f t="shared" si="3"/>
        <v>190</v>
      </c>
      <c r="S51" t="str" cm="1">
        <f t="array" ref="S51">_xlfn.IFNA(" ( "&amp;INDEX(مجدولة!F:F,MATCH(1,(مجدولة!B:B=4)*(مجدولة!A:A=All_salarey!A51),0))&amp;" ) :  "," " )</f>
        <v xml:space="preserve"> </v>
      </c>
      <c r="Z51" t="s">
        <v>218</v>
      </c>
    </row>
    <row r="52" spans="1:26" x14ac:dyDescent="0.3">
      <c r="A52">
        <v>322</v>
      </c>
      <c r="B52" s="12" t="s">
        <v>25</v>
      </c>
      <c r="C52" s="2" t="str">
        <f>VLOOKUP(A52,loan!A:N,3,0)</f>
        <v>خلدا</v>
      </c>
      <c r="D52">
        <v>-19.5</v>
      </c>
      <c r="E52">
        <v>0</v>
      </c>
      <c r="F52">
        <v>260</v>
      </c>
      <c r="G52">
        <v>0</v>
      </c>
      <c r="H52">
        <v>10</v>
      </c>
      <c r="I52">
        <v>40</v>
      </c>
      <c r="J52">
        <v>40</v>
      </c>
      <c r="K52">
        <f t="shared" si="30"/>
        <v>330.5</v>
      </c>
      <c r="L52">
        <f>VLOOKUP(A52,loan!A:N,14,0)</f>
        <v>225</v>
      </c>
      <c r="M52" cm="1">
        <f t="array" ref="M52">_xlfn.IFNA(INDEX(مجدولة!E:E,MATCH(1,(مجدولة!B:B=4)*(مجدولة!A:A=All_salarey!A52),0)),0)</f>
        <v>0</v>
      </c>
      <c r="N52">
        <f t="shared" si="1"/>
        <v>105.5</v>
      </c>
      <c r="R52">
        <f t="shared" si="3"/>
        <v>90</v>
      </c>
      <c r="S52" t="str" cm="1">
        <f t="array" ref="S52">_xlfn.IFNA(" ( "&amp;INDEX(مجدولة!F:F,MATCH(1,(مجدولة!B:B=4)*(مجدولة!A:A=All_salarey!A52),0))&amp;" ) :  "," " )</f>
        <v xml:space="preserve"> </v>
      </c>
      <c r="Z52" t="s">
        <v>218</v>
      </c>
    </row>
    <row r="53" spans="1:26" x14ac:dyDescent="0.3">
      <c r="A53">
        <v>321</v>
      </c>
      <c r="B53" s="12" t="s">
        <v>24</v>
      </c>
      <c r="C53" s="2" t="str">
        <f>VLOOKUP(A53,loan!A:N,3,0)</f>
        <v>خلدا</v>
      </c>
      <c r="D53">
        <v>-21.75</v>
      </c>
      <c r="E53">
        <v>0</v>
      </c>
      <c r="F53">
        <v>290</v>
      </c>
      <c r="G53">
        <v>0</v>
      </c>
      <c r="H53">
        <v>90</v>
      </c>
      <c r="I53">
        <v>150</v>
      </c>
      <c r="J53">
        <v>100</v>
      </c>
      <c r="K53">
        <f t="shared" si="30"/>
        <v>608.25</v>
      </c>
      <c r="L53">
        <f>VLOOKUP(A53,loan!A:N,14,0)</f>
        <v>200</v>
      </c>
      <c r="M53" cm="1">
        <f t="array" ref="M53">_xlfn.IFNA(INDEX(مجدولة!E:E,MATCH(1,(مجدولة!B:B=4)*(مجدولة!A:A=All_salarey!A53),0)),0)</f>
        <v>0</v>
      </c>
      <c r="N53">
        <f t="shared" si="1"/>
        <v>408.25</v>
      </c>
      <c r="R53">
        <f t="shared" si="3"/>
        <v>340</v>
      </c>
      <c r="S53" t="str" cm="1">
        <f t="array" ref="S53">_xlfn.IFNA(" ( "&amp;INDEX(مجدولة!F:F,MATCH(1,(مجدولة!B:B=4)*(مجدولة!A:A=All_salarey!A53),0))&amp;" ) :  "," " )</f>
        <v xml:space="preserve"> </v>
      </c>
      <c r="Z53" t="s">
        <v>218</v>
      </c>
    </row>
    <row r="54" spans="1:26" x14ac:dyDescent="0.3">
      <c r="A54">
        <v>348</v>
      </c>
      <c r="B54" s="12" t="s">
        <v>48</v>
      </c>
      <c r="C54" s="2" t="str">
        <f>VLOOKUP(A54,loan!A:N,3,0)</f>
        <v>خلدا</v>
      </c>
      <c r="D54">
        <v>-24</v>
      </c>
      <c r="E54">
        <v>0</v>
      </c>
      <c r="F54">
        <v>320</v>
      </c>
      <c r="G54">
        <v>0</v>
      </c>
      <c r="H54">
        <v>30</v>
      </c>
      <c r="I54">
        <v>30</v>
      </c>
      <c r="J54">
        <v>20</v>
      </c>
      <c r="K54">
        <f t="shared" si="30"/>
        <v>376</v>
      </c>
      <c r="L54">
        <f>VLOOKUP(A54,loan!A:N,14,0)</f>
        <v>200</v>
      </c>
      <c r="M54" cm="1">
        <f t="array" ref="M54">_xlfn.IFNA(INDEX(مجدولة!E:E,MATCH(1,(مجدولة!B:B=4)*(مجدولة!A:A=All_salarey!A54),0)),0)</f>
        <v>0</v>
      </c>
      <c r="N54">
        <f t="shared" si="1"/>
        <v>176</v>
      </c>
      <c r="R54">
        <f t="shared" si="3"/>
        <v>80</v>
      </c>
      <c r="S54" t="str" cm="1">
        <f t="array" ref="S54">_xlfn.IFNA(" ( "&amp;INDEX(مجدولة!F:F,MATCH(1,(مجدولة!B:B=4)*(مجدولة!A:A=All_salarey!A54),0))&amp;" ) :  "," " )</f>
        <v xml:space="preserve"> </v>
      </c>
      <c r="Z54" t="s">
        <v>218</v>
      </c>
    </row>
    <row r="55" spans="1:26" x14ac:dyDescent="0.3">
      <c r="A55">
        <v>318</v>
      </c>
      <c r="B55" s="12" t="s">
        <v>22</v>
      </c>
      <c r="C55" s="2" t="str">
        <f>VLOOKUP(A55,loan!A:N,3,0)</f>
        <v>خلدا</v>
      </c>
      <c r="D55">
        <v>-22.5</v>
      </c>
      <c r="E55">
        <v>0</v>
      </c>
      <c r="F55">
        <v>300</v>
      </c>
      <c r="G55">
        <v>-21.382000000000001</v>
      </c>
      <c r="H55">
        <v>50</v>
      </c>
      <c r="I55">
        <v>100</v>
      </c>
      <c r="J55">
        <v>100</v>
      </c>
      <c r="K55">
        <f t="shared" si="30"/>
        <v>506.11799999999999</v>
      </c>
      <c r="L55">
        <f>VLOOKUP(A55,loan!A:N,14,0)</f>
        <v>250</v>
      </c>
      <c r="M55" cm="1">
        <f t="array" ref="M55">_xlfn.IFNA(INDEX(مجدولة!E:E,MATCH(1,(مجدولة!B:B=4)*(مجدولة!A:A=All_salarey!A55),0)),0)</f>
        <v>10</v>
      </c>
      <c r="N55">
        <f t="shared" si="1"/>
        <v>246.11799999999999</v>
      </c>
      <c r="R55">
        <f t="shared" si="3"/>
        <v>250</v>
      </c>
      <c r="S55" t="str" cm="1">
        <f t="array" ref="S55">_xlfn.IFNA(" ( "&amp;INDEX(مجدولة!F:F,MATCH(1,(مجدولة!B:B=4)*(مجدولة!A:A=All_salarey!A55),0))&amp;" ) :  "," " )</f>
        <v xml:space="preserve"> ( سلفة زيت 30-4-2023 ) :  </v>
      </c>
      <c r="Z55" t="s">
        <v>218</v>
      </c>
    </row>
    <row r="56" spans="1:26" x14ac:dyDescent="0.3">
      <c r="A56">
        <v>327</v>
      </c>
      <c r="B56" s="12" t="s">
        <v>29</v>
      </c>
      <c r="C56" s="2" t="str">
        <f>VLOOKUP(A56,loan!A:N,3,0)</f>
        <v>خلدا</v>
      </c>
      <c r="D56">
        <v>-33</v>
      </c>
      <c r="E56">
        <v>0</v>
      </c>
      <c r="F56">
        <v>440</v>
      </c>
      <c r="G56">
        <v>-95.835999999999999</v>
      </c>
      <c r="H56">
        <v>100</v>
      </c>
      <c r="I56">
        <v>100</v>
      </c>
      <c r="J56">
        <v>100</v>
      </c>
      <c r="K56">
        <f t="shared" si="30"/>
        <v>611.16399999999999</v>
      </c>
      <c r="L56">
        <f>VLOOKUP(A56,loan!A:N,14,0)</f>
        <v>0</v>
      </c>
      <c r="M56" cm="1">
        <f t="array" ref="M56">_xlfn.IFNA(INDEX(مجدولة!E:E,MATCH(1,(مجدولة!B:B=4)*(مجدولة!A:A=All_salarey!A56),0)),0)</f>
        <v>0</v>
      </c>
      <c r="N56">
        <f t="shared" si="1"/>
        <v>611.16399999999999</v>
      </c>
      <c r="R56">
        <f t="shared" si="3"/>
        <v>300</v>
      </c>
      <c r="S56" t="str" cm="1">
        <f t="array" ref="S56">_xlfn.IFNA(" ( "&amp;INDEX(مجدولة!F:F,MATCH(1,(مجدولة!B:B=4)*(مجدولة!A:A=All_salarey!A56),0))&amp;" ) :  "," " )</f>
        <v xml:space="preserve"> </v>
      </c>
      <c r="Z56" t="s">
        <v>218</v>
      </c>
    </row>
    <row r="57" spans="1:26" x14ac:dyDescent="0.3">
      <c r="A57">
        <v>355</v>
      </c>
      <c r="B57" s="12" t="s">
        <v>55</v>
      </c>
      <c r="C57" s="2" t="str">
        <f>VLOOKUP(A57,loan!A:N,3,0)</f>
        <v>خلدا</v>
      </c>
      <c r="D57">
        <v>0</v>
      </c>
      <c r="E57">
        <v>0</v>
      </c>
      <c r="F57">
        <v>260</v>
      </c>
      <c r="G57">
        <v>0</v>
      </c>
      <c r="H57">
        <v>40</v>
      </c>
      <c r="I57">
        <v>40</v>
      </c>
      <c r="J57">
        <v>10</v>
      </c>
      <c r="K57">
        <f t="shared" si="30"/>
        <v>350</v>
      </c>
      <c r="L57">
        <f>VLOOKUP(A57,loan!A:N,14,0)</f>
        <v>210</v>
      </c>
      <c r="M57" cm="1">
        <f t="array" ref="M57">_xlfn.IFNA(INDEX(مجدولة!E:E,MATCH(1,(مجدولة!B:B=4)*(مجدولة!A:A=All_salarey!A57),0)),0)</f>
        <v>0</v>
      </c>
      <c r="N57">
        <f t="shared" si="1"/>
        <v>140</v>
      </c>
      <c r="R57">
        <f t="shared" si="3"/>
        <v>90</v>
      </c>
      <c r="S57" t="str" cm="1">
        <f t="array" ref="S57">_xlfn.IFNA(" ( "&amp;INDEX(مجدولة!F:F,MATCH(1,(مجدولة!B:B=4)*(مجدولة!A:A=All_salarey!A57),0))&amp;" ) :  "," " )</f>
        <v xml:space="preserve"> </v>
      </c>
      <c r="Z57" t="s">
        <v>218</v>
      </c>
    </row>
    <row r="58" spans="1:26" x14ac:dyDescent="0.3">
      <c r="A58">
        <v>317</v>
      </c>
      <c r="B58" s="12" t="s">
        <v>21</v>
      </c>
      <c r="C58" s="2" t="str">
        <f>VLOOKUP(A58,loan!A:N,3,0)</f>
        <v>خلدا</v>
      </c>
      <c r="D58">
        <v>-21.75</v>
      </c>
      <c r="E58">
        <v>0</v>
      </c>
      <c r="F58">
        <v>290</v>
      </c>
      <c r="G58">
        <v>0</v>
      </c>
      <c r="H58">
        <v>80</v>
      </c>
      <c r="I58">
        <v>20</v>
      </c>
      <c r="J58">
        <v>30</v>
      </c>
      <c r="K58">
        <f t="shared" si="30"/>
        <v>398.25</v>
      </c>
      <c r="L58">
        <f>VLOOKUP(A58,loan!A:N,14,0)</f>
        <v>120</v>
      </c>
      <c r="M58" cm="1">
        <f t="array" ref="M58">_xlfn.IFNA(INDEX(مجدولة!E:E,MATCH(1,(مجدولة!B:B=4)*(مجدولة!A:A=All_salarey!A58),0)),0)</f>
        <v>10</v>
      </c>
      <c r="N58">
        <f t="shared" si="1"/>
        <v>268.25</v>
      </c>
      <c r="R58">
        <f t="shared" si="3"/>
        <v>130</v>
      </c>
      <c r="S58" t="str" cm="1">
        <f t="array" ref="S58">_xlfn.IFNA(" ( "&amp;INDEX(مجدولة!F:F,MATCH(1,(مجدولة!B:B=4)*(مجدولة!A:A=All_salarey!A58),0))&amp;" ) :  "," " )</f>
        <v xml:space="preserve"> ( سلفة زيت 30-4-2023 ) :  </v>
      </c>
      <c r="Z58" t="s">
        <v>216</v>
      </c>
    </row>
    <row r="59" spans="1:26" x14ac:dyDescent="0.3">
      <c r="A59">
        <v>304</v>
      </c>
      <c r="B59" s="12" t="s">
        <v>8</v>
      </c>
      <c r="C59" s="2" t="str">
        <f>VLOOKUP(A59,loan!A:N,3,0)</f>
        <v>جاردنز</v>
      </c>
      <c r="D59">
        <v>-23.25</v>
      </c>
      <c r="E59">
        <v>0</v>
      </c>
      <c r="F59">
        <v>310</v>
      </c>
      <c r="G59">
        <v>-51.927</v>
      </c>
      <c r="H59">
        <v>20</v>
      </c>
      <c r="I59">
        <v>100</v>
      </c>
      <c r="J59">
        <v>100</v>
      </c>
      <c r="K59">
        <f t="shared" si="30"/>
        <v>454.82299999999998</v>
      </c>
      <c r="L59">
        <f>VLOOKUP(A59,loan!A:N,14,0)</f>
        <v>90</v>
      </c>
      <c r="M59" cm="1">
        <f t="array" ref="M59">_xlfn.IFNA(INDEX(مجدولة!E:E,MATCH(1,(مجدولة!B:B=4)*(مجدولة!A:A=All_salarey!A59),0)),0)</f>
        <v>10</v>
      </c>
      <c r="N59">
        <f t="shared" si="1"/>
        <v>354.82299999999998</v>
      </c>
      <c r="R59">
        <f t="shared" si="3"/>
        <v>220</v>
      </c>
      <c r="S59" t="str" cm="1">
        <f t="array" ref="S59">_xlfn.IFNA(" ( "&amp;INDEX(مجدولة!F:F,MATCH(1,(مجدولة!B:B=4)*(مجدولة!A:A=All_salarey!A59),0))&amp;" ) :  "," " )</f>
        <v xml:space="preserve"> ( سلفة زيت 30-4-2023 ) :  </v>
      </c>
      <c r="Z59" t="s">
        <v>218</v>
      </c>
    </row>
    <row r="60" spans="1:26" x14ac:dyDescent="0.3">
      <c r="A60">
        <v>325</v>
      </c>
      <c r="B60" s="12" t="s">
        <v>27</v>
      </c>
      <c r="C60" s="2" t="str">
        <f>VLOOKUP(A60,loan!A:N,3,0)</f>
        <v>الحسين</v>
      </c>
      <c r="D60">
        <v>-21.75</v>
      </c>
      <c r="E60">
        <v>0</v>
      </c>
      <c r="F60">
        <v>290</v>
      </c>
      <c r="G60">
        <v>0</v>
      </c>
      <c r="H60">
        <v>0</v>
      </c>
      <c r="I60">
        <v>45</v>
      </c>
      <c r="J60">
        <v>45</v>
      </c>
      <c r="K60">
        <f t="shared" si="30"/>
        <v>358.25</v>
      </c>
      <c r="L60">
        <f>VLOOKUP(A60,loan!A:N,14,0)</f>
        <v>250</v>
      </c>
      <c r="M60" cm="1">
        <f t="array" ref="M60">_xlfn.IFNA(INDEX(مجدولة!E:E,MATCH(1,(مجدولة!B:B=4)*(مجدولة!A:A=All_salarey!A60),0)),0)</f>
        <v>10</v>
      </c>
      <c r="N60">
        <f t="shared" si="1"/>
        <v>98.25</v>
      </c>
      <c r="R60">
        <f t="shared" si="3"/>
        <v>90</v>
      </c>
      <c r="S60" t="str" cm="1">
        <f t="array" ref="S60">_xlfn.IFNA(" ( "&amp;INDEX(مجدولة!F:F,MATCH(1,(مجدولة!B:B=4)*(مجدولة!A:A=All_salarey!A60),0))&amp;" ) :  "," " )</f>
        <v xml:space="preserve"> ( سلفة زيت 30-4-2023 ) :  </v>
      </c>
      <c r="Z60" t="s">
        <v>218</v>
      </c>
    </row>
    <row r="61" spans="1:26" s="26" customFormat="1" x14ac:dyDescent="0.3">
      <c r="A61" s="26">
        <v>337</v>
      </c>
      <c r="B61" s="30" t="s">
        <v>37</v>
      </c>
      <c r="C61" s="27" t="str">
        <f>VLOOKUP(A61,loan!A:N,3,0)</f>
        <v>الحسين</v>
      </c>
      <c r="D61" s="26">
        <v>-21.75</v>
      </c>
      <c r="E61" s="26">
        <v>0</v>
      </c>
      <c r="F61" s="26">
        <v>290</v>
      </c>
      <c r="G61" s="26">
        <v>0</v>
      </c>
      <c r="H61" s="26">
        <v>10</v>
      </c>
      <c r="I61" s="26">
        <v>65</v>
      </c>
      <c r="J61" s="26">
        <v>65</v>
      </c>
      <c r="K61" s="26">
        <f t="shared" si="30"/>
        <v>408.25</v>
      </c>
      <c r="L61" s="26">
        <f>VLOOKUP(A61,loan!A:N,14,0)</f>
        <v>275</v>
      </c>
      <c r="M61" s="26" cm="1">
        <f t="array" ref="M61">_xlfn.IFNA(INDEX(مجدولة!E:E,MATCH(1,(مجدولة!B:B=4)*(مجدولة!A:A=All_salarey!A61),0)),0)</f>
        <v>0</v>
      </c>
      <c r="N61" s="26">
        <f t="shared" si="1"/>
        <v>133.25</v>
      </c>
      <c r="O61" s="31"/>
      <c r="P61" s="31"/>
      <c r="Q61" s="31"/>
      <c r="R61" s="26">
        <f t="shared" si="3"/>
        <v>140</v>
      </c>
      <c r="S61" s="26" t="str" cm="1">
        <f t="array" ref="S61">_xlfn.IFNA(" ( "&amp;INDEX(مجدولة!F:F,MATCH(1,(مجدولة!B:B=4)*(مجدولة!A:A=All_salarey!A61),0))&amp;" ) :  "," " )</f>
        <v xml:space="preserve"> </v>
      </c>
      <c r="Z61" s="26" t="s">
        <v>216</v>
      </c>
    </row>
    <row r="62" spans="1:26" x14ac:dyDescent="0.3">
      <c r="A62">
        <v>328</v>
      </c>
      <c r="B62" s="12" t="s">
        <v>30</v>
      </c>
      <c r="C62" s="2" t="str">
        <f>VLOOKUP(A62,loan!A:N,3,0)</f>
        <v>الحسين</v>
      </c>
      <c r="D62">
        <v>-24.75</v>
      </c>
      <c r="E62">
        <v>0</v>
      </c>
      <c r="F62">
        <v>330</v>
      </c>
      <c r="G62">
        <v>0</v>
      </c>
      <c r="H62">
        <v>25</v>
      </c>
      <c r="I62">
        <v>50</v>
      </c>
      <c r="J62">
        <v>25</v>
      </c>
      <c r="K62">
        <f t="shared" si="30"/>
        <v>405.25</v>
      </c>
      <c r="L62">
        <f>VLOOKUP(A62,loan!A:N,14,0)</f>
        <v>275</v>
      </c>
      <c r="M62" cm="1">
        <f t="array" ref="M62">_xlfn.IFNA(INDEX(مجدولة!E:E,MATCH(1,(مجدولة!B:B=4)*(مجدولة!A:A=All_salarey!A62),0)),0)</f>
        <v>10</v>
      </c>
      <c r="N62">
        <f t="shared" si="1"/>
        <v>120.25</v>
      </c>
      <c r="R62">
        <f t="shared" si="3"/>
        <v>100</v>
      </c>
      <c r="S62" t="str" cm="1">
        <f t="array" ref="S62">_xlfn.IFNA(" ( "&amp;INDEX(مجدولة!F:F,MATCH(1,(مجدولة!B:B=4)*(مجدولة!A:A=All_salarey!A62),0))&amp;" ) :  "," " )</f>
        <v xml:space="preserve"> ( سلفة زيت 30-4-2023 ) :  </v>
      </c>
      <c r="Z62" t="s">
        <v>218</v>
      </c>
    </row>
    <row r="63" spans="1:26" x14ac:dyDescent="0.3">
      <c r="A63">
        <v>312</v>
      </c>
      <c r="B63" s="12" t="s">
        <v>16</v>
      </c>
      <c r="C63" s="2" t="str">
        <f>VLOOKUP(A63,loan!A:N,3,0)</f>
        <v>الحسين</v>
      </c>
      <c r="D63">
        <v>-21.75</v>
      </c>
      <c r="E63">
        <v>0</v>
      </c>
      <c r="F63">
        <v>290</v>
      </c>
      <c r="G63">
        <v>0</v>
      </c>
      <c r="H63">
        <v>40</v>
      </c>
      <c r="I63">
        <v>120</v>
      </c>
      <c r="J63">
        <v>50</v>
      </c>
      <c r="K63">
        <f t="shared" si="30"/>
        <v>478.25</v>
      </c>
      <c r="L63">
        <f>VLOOKUP(A63,loan!A:N,14,0)</f>
        <v>200</v>
      </c>
      <c r="M63" cm="1">
        <f t="array" ref="M63">_xlfn.IFNA(INDEX(مجدولة!E:E,MATCH(1,(مجدولة!B:B=4)*(مجدولة!A:A=All_salarey!A63),0)),0)</f>
        <v>21.75</v>
      </c>
      <c r="N63">
        <f t="shared" si="1"/>
        <v>256.5</v>
      </c>
      <c r="R63">
        <f t="shared" si="3"/>
        <v>210</v>
      </c>
      <c r="S63" t="str" cm="1">
        <f t="array" ref="S63">_xlfn.IFNA(" ( "&amp;INDEX(مجدولة!F:F,MATCH(1,(مجدولة!B:B=4)*(مجدولة!A:A=All_salarey!A63),0))&amp;" ) :  "," " )</f>
        <v xml:space="preserve"> ( فرقية راتب عن شهر 3 ) :  </v>
      </c>
      <c r="Z63" t="s">
        <v>217</v>
      </c>
    </row>
    <row r="64" spans="1:26" x14ac:dyDescent="0.3">
      <c r="A64">
        <v>398</v>
      </c>
      <c r="B64" s="12" t="s">
        <v>104</v>
      </c>
      <c r="C64" s="2" t="str">
        <f>VLOOKUP(A64,loan!A:N,3,0)</f>
        <v>الحسين</v>
      </c>
      <c r="D64">
        <v>-26.25</v>
      </c>
      <c r="E64">
        <v>0</v>
      </c>
      <c r="F64">
        <v>350</v>
      </c>
      <c r="G64">
        <v>0</v>
      </c>
      <c r="H64">
        <v>50</v>
      </c>
      <c r="I64">
        <v>50</v>
      </c>
      <c r="J64">
        <v>0</v>
      </c>
      <c r="K64">
        <f t="shared" si="30"/>
        <v>423.75</v>
      </c>
      <c r="L64">
        <f>VLOOKUP(A64,loan!A:N,14,0)</f>
        <v>0</v>
      </c>
      <c r="M64" cm="1">
        <f t="array" ref="M64">_xlfn.IFNA(INDEX(مجدولة!E:E,MATCH(1,(مجدولة!B:B=4)*(مجدولة!A:A=All_salarey!A64),0)),0)</f>
        <v>0</v>
      </c>
      <c r="N64">
        <f t="shared" si="1"/>
        <v>423.75</v>
      </c>
      <c r="R64">
        <f t="shared" si="3"/>
        <v>100</v>
      </c>
      <c r="S64" t="str" cm="1">
        <f t="array" ref="S64">_xlfn.IFNA(" ( "&amp;INDEX(مجدولة!F:F,MATCH(1,(مجدولة!B:B=4)*(مجدولة!A:A=All_salarey!A64),0))&amp;" ) :  "," " )</f>
        <v xml:space="preserve"> </v>
      </c>
      <c r="Z64" t="s">
        <v>217</v>
      </c>
    </row>
    <row r="65" spans="1:26" x14ac:dyDescent="0.3">
      <c r="A65">
        <v>444</v>
      </c>
      <c r="B65" s="2" t="s">
        <v>198</v>
      </c>
      <c r="C65" s="2" t="str">
        <f>VLOOKUP(A65,loan!A:N,3,0)</f>
        <v>شركة الحرية هوم</v>
      </c>
      <c r="D65">
        <v>0</v>
      </c>
      <c r="E65">
        <v>0</v>
      </c>
      <c r="F65">
        <v>290</v>
      </c>
      <c r="G65">
        <v>0</v>
      </c>
      <c r="H65">
        <v>40</v>
      </c>
      <c r="I65">
        <v>120</v>
      </c>
      <c r="J65">
        <v>50</v>
      </c>
      <c r="K65">
        <f t="shared" ref="K65" si="31">F65+H65+I65+J65+D65+G65+E65</f>
        <v>500</v>
      </c>
      <c r="L65">
        <f>VLOOKUP(A65,loan!A:N,14,0)</f>
        <v>200</v>
      </c>
      <c r="M65" cm="1">
        <f t="array" ref="M65">_xlfn.IFNA(INDEX(مجدولة!E:E,MATCH(1,(مجدولة!B:B=4)*(مجدولة!A:A=All_salarey!A65),0)),0)</f>
        <v>0</v>
      </c>
      <c r="N65">
        <f t="shared" ref="N65" si="32">IF(Q65=" ",K65-L65-M65+U65+W65,K65-L65+Q65-M65+U65+W65)</f>
        <v>300</v>
      </c>
      <c r="R65">
        <f t="shared" ref="R65" si="33">I65+J65+H65</f>
        <v>210</v>
      </c>
      <c r="S65" t="str" cm="1">
        <f t="array" ref="S65">_xlfn.IFNA(" ( "&amp;INDEX(مجدولة!F:F,MATCH(1,(مجدولة!B:B=4)*(مجدولة!A:A=All_salarey!A65),0))&amp;" ) :  "," " )</f>
        <v xml:space="preserve"> </v>
      </c>
      <c r="Z65" t="s">
        <v>78</v>
      </c>
    </row>
    <row r="66" spans="1:26" x14ac:dyDescent="0.3">
      <c r="A66">
        <v>463</v>
      </c>
      <c r="B66" t="s">
        <v>246</v>
      </c>
      <c r="C66" s="2" t="str">
        <f>VLOOKUP(A66,loan!A:N,3,0)</f>
        <v>سحاب</v>
      </c>
      <c r="D66">
        <v>0</v>
      </c>
      <c r="E66">
        <v>0</v>
      </c>
      <c r="F66">
        <v>260</v>
      </c>
      <c r="G66">
        <v>0</v>
      </c>
      <c r="H66">
        <v>0</v>
      </c>
      <c r="I66">
        <v>40</v>
      </c>
      <c r="J66">
        <v>0</v>
      </c>
      <c r="K66">
        <f t="shared" ref="K66:K69" si="34">F66+H66+I66+J66+D66+G66+E66</f>
        <v>300</v>
      </c>
      <c r="L66">
        <f>VLOOKUP(A66,loan!A:N,14,0)</f>
        <v>0</v>
      </c>
      <c r="M66" cm="1">
        <f t="array" ref="M66">_xlfn.IFNA(INDEX(مجدولة!E:E,MATCH(1,(مجدولة!B:B=4)*(مجدولة!A:A=All_salarey!A66),0)),0)</f>
        <v>0</v>
      </c>
      <c r="N66">
        <f t="shared" ref="N66:N69" si="35">IF(Q66=" ",K66-L66-M66+U66+W66,K66-L66+Q66-M66+U66+W66)</f>
        <v>300</v>
      </c>
      <c r="R66">
        <f t="shared" ref="R66:R69" si="36">I66+J66+H66</f>
        <v>40</v>
      </c>
      <c r="S66" t="str" cm="1">
        <f t="array" ref="S66">_xlfn.IFNA(" ( "&amp;INDEX(مجدولة!F:F,MATCH(1,(مجدولة!B:B=4)*(مجدولة!A:A=All_salarey!A66),0))&amp;" ) :  "," " )</f>
        <v xml:space="preserve"> </v>
      </c>
      <c r="Z66" t="s">
        <v>216</v>
      </c>
    </row>
    <row r="67" spans="1:26" x14ac:dyDescent="0.3">
      <c r="A67">
        <v>470</v>
      </c>
      <c r="B67" t="s">
        <v>270</v>
      </c>
      <c r="C67" s="2" t="str">
        <f>VLOOKUP(A67,loan!A:N,3,0)</f>
        <v>الحسين</v>
      </c>
      <c r="D67">
        <v>0</v>
      </c>
      <c r="E67">
        <v>0</v>
      </c>
      <c r="F67">
        <v>260</v>
      </c>
      <c r="G67">
        <v>0</v>
      </c>
      <c r="H67">
        <v>40</v>
      </c>
      <c r="I67">
        <v>40</v>
      </c>
      <c r="J67">
        <v>10</v>
      </c>
      <c r="K67">
        <f t="shared" si="34"/>
        <v>350</v>
      </c>
      <c r="L67">
        <f>VLOOKUP(A67,loan!A:N,14,0)</f>
        <v>175</v>
      </c>
      <c r="M67" cm="1">
        <f t="array" ref="M67">_xlfn.IFNA(INDEX(مجدولة!E:E,MATCH(1,(مجدولة!B:B=4)*(مجدولة!A:A=All_salarey!A67),0)),0)</f>
        <v>0</v>
      </c>
      <c r="N67">
        <f t="shared" si="35"/>
        <v>175</v>
      </c>
      <c r="R67">
        <f t="shared" si="36"/>
        <v>90</v>
      </c>
      <c r="S67" t="str" cm="1">
        <f t="array" ref="S67">_xlfn.IFNA(" ( "&amp;INDEX(مجدولة!F:F,MATCH(1,(مجدولة!B:B=4)*(مجدولة!A:A=All_salarey!A67),0))&amp;" ) :  "," " )</f>
        <v xml:space="preserve"> </v>
      </c>
      <c r="Z67" t="s">
        <v>218</v>
      </c>
    </row>
    <row r="68" spans="1:26" x14ac:dyDescent="0.3">
      <c r="A68">
        <v>469</v>
      </c>
      <c r="B68" t="s">
        <v>271</v>
      </c>
      <c r="C68" t="s">
        <v>74</v>
      </c>
      <c r="D68">
        <v>0</v>
      </c>
      <c r="E68">
        <v>0</v>
      </c>
      <c r="F68">
        <v>260</v>
      </c>
      <c r="G68">
        <v>0</v>
      </c>
      <c r="H68">
        <v>0</v>
      </c>
      <c r="I68">
        <v>90</v>
      </c>
      <c r="J68">
        <v>30</v>
      </c>
      <c r="K68">
        <f t="shared" si="34"/>
        <v>380</v>
      </c>
      <c r="L68">
        <f>VLOOKUP(A68,loan!A:N,14,0)</f>
        <v>150</v>
      </c>
      <c r="M68" cm="1">
        <f t="array" ref="M68">_xlfn.IFNA(INDEX(مجدولة!E:E,MATCH(1,(مجدولة!B:B=4)*(مجدولة!A:A=All_salarey!A68),0)),0)</f>
        <v>0</v>
      </c>
      <c r="N68">
        <f t="shared" si="35"/>
        <v>128.66666666666669</v>
      </c>
      <c r="O68" t="s">
        <v>275</v>
      </c>
      <c r="Q68" s="5">
        <f>-K68/30*8</f>
        <v>-101.33333333333333</v>
      </c>
      <c r="R68">
        <f t="shared" si="36"/>
        <v>120</v>
      </c>
      <c r="S68" t="str" cm="1">
        <f t="array" ref="S68">_xlfn.IFNA(" ( "&amp;INDEX(مجدولة!F:F,MATCH(1,(مجدولة!B:B=4)*(مجدولة!A:A=All_salarey!A68),0))&amp;" ) :  "," " )</f>
        <v xml:space="preserve"> </v>
      </c>
      <c r="Z68" t="s">
        <v>216</v>
      </c>
    </row>
    <row r="69" spans="1:26" x14ac:dyDescent="0.3">
      <c r="A69">
        <v>310</v>
      </c>
      <c r="B69" t="s">
        <v>14</v>
      </c>
      <c r="C69" t="s">
        <v>74</v>
      </c>
      <c r="D69">
        <v>0</v>
      </c>
      <c r="E69">
        <v>0</v>
      </c>
      <c r="F69">
        <v>290</v>
      </c>
      <c r="G69">
        <v>0</v>
      </c>
      <c r="H69">
        <v>20</v>
      </c>
      <c r="I69">
        <v>90</v>
      </c>
      <c r="J69">
        <v>50</v>
      </c>
      <c r="K69">
        <f t="shared" si="34"/>
        <v>450</v>
      </c>
      <c r="L69">
        <f>VLOOKUP(A69,loan!A:N,14,0)</f>
        <v>120</v>
      </c>
      <c r="M69" cm="1">
        <f t="array" ref="M69">_xlfn.IFNA(INDEX(مجدولة!E:E,MATCH(1,(مجدولة!B:B=4)*(مجدولة!A:A=All_salarey!A69),0)),0)</f>
        <v>0</v>
      </c>
      <c r="N69">
        <f t="shared" si="35"/>
        <v>210</v>
      </c>
      <c r="O69" t="s">
        <v>275</v>
      </c>
      <c r="Q69" s="5">
        <f>-K69/30*8</f>
        <v>-120</v>
      </c>
      <c r="R69">
        <f t="shared" si="36"/>
        <v>160</v>
      </c>
      <c r="S69" t="str" cm="1">
        <f t="array" ref="S69">_xlfn.IFNA(" ( "&amp;INDEX(مجدولة!F:F,MATCH(1,(مجدولة!B:B=4)*(مجدولة!A:A=All_salarey!A69),0))&amp;" ) :  "," " )</f>
        <v xml:space="preserve"> </v>
      </c>
      <c r="Z69" t="s">
        <v>216</v>
      </c>
    </row>
  </sheetData>
  <phoneticPr fontId="2" type="noConversion"/>
  <pageMargins left="0.7" right="0.7" top="0.75" bottom="0.75" header="0.3" footer="0.3"/>
  <pageSetup scale="4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9"/>
  <sheetViews>
    <sheetView topLeftCell="A139" zoomScale="103" workbookViewId="0">
      <selection activeCell="E141" sqref="E141"/>
    </sheetView>
  </sheetViews>
  <sheetFormatPr defaultRowHeight="14.4" x14ac:dyDescent="0.3"/>
  <cols>
    <col min="1" max="1" width="5" bestFit="1" customWidth="1"/>
    <col min="2" max="2" width="28.5546875" bestFit="1" customWidth="1"/>
    <col min="3" max="3" width="23.5546875" customWidth="1"/>
    <col min="4" max="13" width="8.88671875" customWidth="1"/>
  </cols>
  <sheetData>
    <row r="1" spans="1:15" x14ac:dyDescent="0.3">
      <c r="A1" t="s">
        <v>0</v>
      </c>
      <c r="C1" t="s">
        <v>73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  <c r="O1" t="s">
        <v>253</v>
      </c>
    </row>
    <row r="2" spans="1:15" x14ac:dyDescent="0.3">
      <c r="A2">
        <v>295</v>
      </c>
      <c r="B2" t="s">
        <v>1</v>
      </c>
      <c r="C2" t="s">
        <v>74</v>
      </c>
      <c r="D2">
        <v>150</v>
      </c>
      <c r="E2">
        <v>150</v>
      </c>
      <c r="N2">
        <f t="shared" ref="N2:N33" si="0">SUM(D2:M2)</f>
        <v>300</v>
      </c>
    </row>
    <row r="3" spans="1:15" x14ac:dyDescent="0.3">
      <c r="A3">
        <v>297</v>
      </c>
      <c r="B3" t="s">
        <v>2</v>
      </c>
      <c r="C3" t="s">
        <v>74</v>
      </c>
      <c r="D3">
        <v>100</v>
      </c>
      <c r="E3">
        <v>100</v>
      </c>
      <c r="F3">
        <v>100</v>
      </c>
      <c r="G3">
        <v>100</v>
      </c>
      <c r="N3">
        <f t="shared" si="0"/>
        <v>400</v>
      </c>
    </row>
    <row r="4" spans="1:15" x14ac:dyDescent="0.3">
      <c r="A4">
        <v>299</v>
      </c>
      <c r="B4" t="s">
        <v>3</v>
      </c>
      <c r="C4" t="s">
        <v>74</v>
      </c>
      <c r="N4">
        <f t="shared" si="0"/>
        <v>0</v>
      </c>
    </row>
    <row r="5" spans="1:15" x14ac:dyDescent="0.3">
      <c r="A5">
        <v>300</v>
      </c>
      <c r="B5" t="s">
        <v>4</v>
      </c>
      <c r="C5" t="s">
        <v>74</v>
      </c>
      <c r="N5">
        <f t="shared" si="0"/>
        <v>0</v>
      </c>
    </row>
    <row r="6" spans="1:15" x14ac:dyDescent="0.3">
      <c r="A6">
        <v>301</v>
      </c>
      <c r="B6" t="s">
        <v>5</v>
      </c>
      <c r="C6" t="s">
        <v>75</v>
      </c>
      <c r="N6">
        <f t="shared" si="0"/>
        <v>0</v>
      </c>
    </row>
    <row r="7" spans="1:15" x14ac:dyDescent="0.3">
      <c r="A7">
        <v>302</v>
      </c>
      <c r="B7" t="s">
        <v>6</v>
      </c>
      <c r="C7" t="s">
        <v>74</v>
      </c>
      <c r="N7">
        <f t="shared" si="0"/>
        <v>0</v>
      </c>
    </row>
    <row r="8" spans="1:15" x14ac:dyDescent="0.3">
      <c r="A8">
        <v>303</v>
      </c>
      <c r="B8" t="s">
        <v>7</v>
      </c>
      <c r="C8" t="s">
        <v>76</v>
      </c>
      <c r="N8">
        <f t="shared" si="0"/>
        <v>0</v>
      </c>
    </row>
    <row r="9" spans="1:15" x14ac:dyDescent="0.3">
      <c r="A9">
        <v>304</v>
      </c>
      <c r="B9" t="s">
        <v>8</v>
      </c>
      <c r="C9" t="s">
        <v>76</v>
      </c>
      <c r="D9">
        <v>90</v>
      </c>
      <c r="N9">
        <f t="shared" si="0"/>
        <v>90</v>
      </c>
    </row>
    <row r="10" spans="1:15" x14ac:dyDescent="0.3">
      <c r="A10">
        <v>305</v>
      </c>
      <c r="B10" t="s">
        <v>9</v>
      </c>
      <c r="C10" t="s">
        <v>75</v>
      </c>
      <c r="N10">
        <f t="shared" si="0"/>
        <v>0</v>
      </c>
    </row>
    <row r="11" spans="1:15" x14ac:dyDescent="0.3">
      <c r="A11">
        <v>306</v>
      </c>
      <c r="B11" t="s">
        <v>10</v>
      </c>
      <c r="C11" t="s">
        <v>74</v>
      </c>
      <c r="N11">
        <f t="shared" si="0"/>
        <v>0</v>
      </c>
    </row>
    <row r="12" spans="1:15" x14ac:dyDescent="0.3">
      <c r="A12">
        <v>307</v>
      </c>
      <c r="B12" t="s">
        <v>11</v>
      </c>
      <c r="C12" t="s">
        <v>74</v>
      </c>
      <c r="N12">
        <f t="shared" si="0"/>
        <v>0</v>
      </c>
    </row>
    <row r="13" spans="1:15" x14ac:dyDescent="0.3">
      <c r="A13">
        <v>308</v>
      </c>
      <c r="B13" t="s">
        <v>12</v>
      </c>
      <c r="C13" t="s">
        <v>74</v>
      </c>
      <c r="D13">
        <v>100</v>
      </c>
      <c r="E13">
        <v>75</v>
      </c>
      <c r="N13">
        <f t="shared" si="0"/>
        <v>175</v>
      </c>
    </row>
    <row r="14" spans="1:15" x14ac:dyDescent="0.3">
      <c r="A14">
        <v>309</v>
      </c>
      <c r="B14" t="s">
        <v>13</v>
      </c>
      <c r="C14" t="s">
        <v>74</v>
      </c>
      <c r="N14">
        <f t="shared" si="0"/>
        <v>0</v>
      </c>
    </row>
    <row r="15" spans="1:15" x14ac:dyDescent="0.3">
      <c r="A15">
        <v>310</v>
      </c>
      <c r="B15" t="s">
        <v>14</v>
      </c>
      <c r="C15" t="s">
        <v>74</v>
      </c>
      <c r="D15">
        <v>20</v>
      </c>
      <c r="E15">
        <v>50</v>
      </c>
      <c r="F15">
        <v>50</v>
      </c>
      <c r="N15">
        <f t="shared" si="0"/>
        <v>120</v>
      </c>
    </row>
    <row r="16" spans="1:15" x14ac:dyDescent="0.3">
      <c r="A16">
        <v>311</v>
      </c>
      <c r="B16" t="s">
        <v>15</v>
      </c>
      <c r="C16" t="s">
        <v>74</v>
      </c>
      <c r="D16">
        <v>100</v>
      </c>
      <c r="E16">
        <v>75</v>
      </c>
      <c r="F16">
        <v>50</v>
      </c>
      <c r="N16">
        <f t="shared" si="0"/>
        <v>225</v>
      </c>
    </row>
    <row r="17" spans="1:14" x14ac:dyDescent="0.3">
      <c r="A17">
        <v>312</v>
      </c>
      <c r="B17" t="s">
        <v>16</v>
      </c>
      <c r="C17" t="s">
        <v>77</v>
      </c>
      <c r="D17">
        <v>100</v>
      </c>
      <c r="E17">
        <v>100</v>
      </c>
      <c r="N17">
        <f t="shared" si="0"/>
        <v>200</v>
      </c>
    </row>
    <row r="18" spans="1:14" x14ac:dyDescent="0.3">
      <c r="A18">
        <v>313</v>
      </c>
      <c r="B18" t="s">
        <v>17</v>
      </c>
      <c r="C18" t="s">
        <v>74</v>
      </c>
      <c r="D18">
        <v>50</v>
      </c>
      <c r="N18">
        <f t="shared" si="0"/>
        <v>50</v>
      </c>
    </row>
    <row r="19" spans="1:14" x14ac:dyDescent="0.3">
      <c r="A19">
        <v>314</v>
      </c>
      <c r="B19" t="s">
        <v>18</v>
      </c>
      <c r="C19" t="s">
        <v>74</v>
      </c>
      <c r="N19">
        <f t="shared" si="0"/>
        <v>0</v>
      </c>
    </row>
    <row r="20" spans="1:14" x14ac:dyDescent="0.3">
      <c r="A20">
        <v>315</v>
      </c>
      <c r="B20" t="s">
        <v>19</v>
      </c>
      <c r="C20" t="s">
        <v>74</v>
      </c>
      <c r="N20">
        <f t="shared" si="0"/>
        <v>0</v>
      </c>
    </row>
    <row r="21" spans="1:14" x14ac:dyDescent="0.3">
      <c r="A21">
        <v>316</v>
      </c>
      <c r="B21" t="s">
        <v>20</v>
      </c>
      <c r="C21" t="s">
        <v>74</v>
      </c>
      <c r="N21">
        <f t="shared" si="0"/>
        <v>0</v>
      </c>
    </row>
    <row r="22" spans="1:14" x14ac:dyDescent="0.3">
      <c r="A22">
        <v>317</v>
      </c>
      <c r="B22" t="s">
        <v>21</v>
      </c>
      <c r="C22" t="s">
        <v>75</v>
      </c>
      <c r="D22">
        <v>100</v>
      </c>
      <c r="E22">
        <v>20</v>
      </c>
      <c r="N22">
        <f t="shared" si="0"/>
        <v>120</v>
      </c>
    </row>
    <row r="23" spans="1:14" x14ac:dyDescent="0.3">
      <c r="A23">
        <v>318</v>
      </c>
      <c r="B23" t="s">
        <v>22</v>
      </c>
      <c r="C23" t="s">
        <v>75</v>
      </c>
      <c r="D23">
        <v>200</v>
      </c>
      <c r="E23">
        <v>50</v>
      </c>
      <c r="N23">
        <f t="shared" si="0"/>
        <v>250</v>
      </c>
    </row>
    <row r="24" spans="1:14" x14ac:dyDescent="0.3">
      <c r="A24">
        <v>319</v>
      </c>
      <c r="B24" t="s">
        <v>23</v>
      </c>
      <c r="C24" t="s">
        <v>75</v>
      </c>
      <c r="N24">
        <f t="shared" si="0"/>
        <v>0</v>
      </c>
    </row>
    <row r="25" spans="1:14" x14ac:dyDescent="0.3">
      <c r="A25">
        <v>321</v>
      </c>
      <c r="B25" t="s">
        <v>24</v>
      </c>
      <c r="C25" t="s">
        <v>75</v>
      </c>
      <c r="D25">
        <v>200</v>
      </c>
      <c r="N25">
        <f t="shared" si="0"/>
        <v>200</v>
      </c>
    </row>
    <row r="26" spans="1:14" x14ac:dyDescent="0.3">
      <c r="A26">
        <v>322</v>
      </c>
      <c r="B26" t="s">
        <v>25</v>
      </c>
      <c r="C26" t="s">
        <v>75</v>
      </c>
      <c r="D26">
        <v>75</v>
      </c>
      <c r="E26">
        <v>50</v>
      </c>
      <c r="F26">
        <v>100</v>
      </c>
      <c r="N26">
        <f t="shared" si="0"/>
        <v>225</v>
      </c>
    </row>
    <row r="27" spans="1:14" x14ac:dyDescent="0.3">
      <c r="A27">
        <v>324</v>
      </c>
      <c r="B27" t="s">
        <v>26</v>
      </c>
      <c r="C27" t="s">
        <v>75</v>
      </c>
      <c r="N27">
        <f t="shared" si="0"/>
        <v>0</v>
      </c>
    </row>
    <row r="28" spans="1:14" x14ac:dyDescent="0.3">
      <c r="A28">
        <v>325</v>
      </c>
      <c r="B28" t="s">
        <v>27</v>
      </c>
      <c r="C28" t="s">
        <v>77</v>
      </c>
      <c r="D28">
        <v>50</v>
      </c>
      <c r="E28">
        <v>100</v>
      </c>
      <c r="F28">
        <v>100</v>
      </c>
      <c r="N28">
        <f t="shared" si="0"/>
        <v>250</v>
      </c>
    </row>
    <row r="29" spans="1:14" x14ac:dyDescent="0.3">
      <c r="A29">
        <v>326</v>
      </c>
      <c r="B29" t="s">
        <v>28</v>
      </c>
      <c r="C29" t="s">
        <v>77</v>
      </c>
      <c r="N29">
        <f t="shared" si="0"/>
        <v>0</v>
      </c>
    </row>
    <row r="30" spans="1:14" x14ac:dyDescent="0.3">
      <c r="A30">
        <v>327</v>
      </c>
      <c r="B30" t="s">
        <v>29</v>
      </c>
      <c r="C30" t="s">
        <v>75</v>
      </c>
      <c r="N30">
        <f t="shared" si="0"/>
        <v>0</v>
      </c>
    </row>
    <row r="31" spans="1:14" x14ac:dyDescent="0.3">
      <c r="A31">
        <v>328</v>
      </c>
      <c r="B31" t="s">
        <v>30</v>
      </c>
      <c r="C31" t="s">
        <v>77</v>
      </c>
      <c r="D31">
        <v>150</v>
      </c>
      <c r="E31">
        <v>75</v>
      </c>
      <c r="F31">
        <v>50</v>
      </c>
      <c r="N31">
        <f t="shared" si="0"/>
        <v>275</v>
      </c>
    </row>
    <row r="32" spans="1:14" x14ac:dyDescent="0.3">
      <c r="A32">
        <v>329</v>
      </c>
      <c r="B32" t="s">
        <v>31</v>
      </c>
      <c r="C32" t="s">
        <v>74</v>
      </c>
      <c r="N32">
        <f t="shared" si="0"/>
        <v>0</v>
      </c>
    </row>
    <row r="33" spans="1:14" x14ac:dyDescent="0.3">
      <c r="A33">
        <v>330</v>
      </c>
      <c r="B33" t="s">
        <v>32</v>
      </c>
      <c r="C33" t="s">
        <v>77</v>
      </c>
      <c r="N33">
        <f t="shared" si="0"/>
        <v>0</v>
      </c>
    </row>
    <row r="34" spans="1:14" x14ac:dyDescent="0.3">
      <c r="A34">
        <v>331</v>
      </c>
      <c r="B34" t="s">
        <v>33</v>
      </c>
      <c r="C34" t="s">
        <v>77</v>
      </c>
      <c r="N34">
        <f t="shared" ref="N34:N65" si="1">SUM(D34:M34)</f>
        <v>0</v>
      </c>
    </row>
    <row r="35" spans="1:14" x14ac:dyDescent="0.3">
      <c r="A35">
        <v>333</v>
      </c>
      <c r="B35" t="s">
        <v>34</v>
      </c>
      <c r="C35" t="s">
        <v>74</v>
      </c>
      <c r="D35">
        <v>50</v>
      </c>
      <c r="E35">
        <v>100</v>
      </c>
      <c r="F35">
        <v>100</v>
      </c>
      <c r="N35">
        <f t="shared" si="1"/>
        <v>250</v>
      </c>
    </row>
    <row r="36" spans="1:14" x14ac:dyDescent="0.3">
      <c r="A36">
        <v>334</v>
      </c>
      <c r="B36" t="s">
        <v>35</v>
      </c>
      <c r="C36" t="s">
        <v>74</v>
      </c>
      <c r="N36">
        <f t="shared" si="1"/>
        <v>0</v>
      </c>
    </row>
    <row r="37" spans="1:14" x14ac:dyDescent="0.3">
      <c r="A37">
        <v>336</v>
      </c>
      <c r="B37" t="s">
        <v>36</v>
      </c>
      <c r="C37" t="s">
        <v>74</v>
      </c>
      <c r="N37">
        <f t="shared" si="1"/>
        <v>0</v>
      </c>
    </row>
    <row r="38" spans="1:14" x14ac:dyDescent="0.3">
      <c r="A38">
        <v>337</v>
      </c>
      <c r="B38" t="s">
        <v>37</v>
      </c>
      <c r="C38" t="s">
        <v>77</v>
      </c>
      <c r="D38">
        <v>50</v>
      </c>
      <c r="E38">
        <v>75</v>
      </c>
      <c r="F38">
        <v>150</v>
      </c>
      <c r="N38">
        <f t="shared" si="1"/>
        <v>275</v>
      </c>
    </row>
    <row r="39" spans="1:14" x14ac:dyDescent="0.3">
      <c r="A39">
        <v>338</v>
      </c>
      <c r="B39" t="s">
        <v>38</v>
      </c>
      <c r="C39" t="s">
        <v>77</v>
      </c>
      <c r="N39">
        <f t="shared" si="1"/>
        <v>0</v>
      </c>
    </row>
    <row r="40" spans="1:14" x14ac:dyDescent="0.3">
      <c r="A40">
        <v>339</v>
      </c>
      <c r="B40" t="s">
        <v>39</v>
      </c>
      <c r="C40" t="s">
        <v>77</v>
      </c>
      <c r="N40">
        <f t="shared" si="1"/>
        <v>0</v>
      </c>
    </row>
    <row r="41" spans="1:14" x14ac:dyDescent="0.3">
      <c r="A41">
        <v>340</v>
      </c>
      <c r="B41" t="s">
        <v>40</v>
      </c>
      <c r="C41" t="s">
        <v>77</v>
      </c>
      <c r="N41">
        <f t="shared" si="1"/>
        <v>0</v>
      </c>
    </row>
    <row r="42" spans="1:14" x14ac:dyDescent="0.3">
      <c r="A42">
        <v>341</v>
      </c>
      <c r="B42" t="s">
        <v>41</v>
      </c>
      <c r="C42" t="s">
        <v>74</v>
      </c>
      <c r="N42">
        <f t="shared" si="1"/>
        <v>0</v>
      </c>
    </row>
    <row r="43" spans="1:14" x14ac:dyDescent="0.3">
      <c r="A43">
        <v>342</v>
      </c>
      <c r="B43" t="s">
        <v>42</v>
      </c>
      <c r="C43" t="s">
        <v>74</v>
      </c>
      <c r="N43">
        <f t="shared" si="1"/>
        <v>0</v>
      </c>
    </row>
    <row r="44" spans="1:14" x14ac:dyDescent="0.3">
      <c r="A44">
        <v>343</v>
      </c>
      <c r="B44" t="s">
        <v>43</v>
      </c>
      <c r="C44" t="s">
        <v>74</v>
      </c>
      <c r="N44">
        <f t="shared" si="1"/>
        <v>0</v>
      </c>
    </row>
    <row r="45" spans="1:14" x14ac:dyDescent="0.3">
      <c r="A45">
        <v>344</v>
      </c>
      <c r="B45" t="s">
        <v>44</v>
      </c>
      <c r="C45" t="s">
        <v>74</v>
      </c>
      <c r="N45">
        <f t="shared" si="1"/>
        <v>0</v>
      </c>
    </row>
    <row r="46" spans="1:14" x14ac:dyDescent="0.3">
      <c r="A46">
        <v>345</v>
      </c>
      <c r="B46" t="s">
        <v>45</v>
      </c>
      <c r="C46" t="s">
        <v>75</v>
      </c>
      <c r="N46">
        <f t="shared" si="1"/>
        <v>0</v>
      </c>
    </row>
    <row r="47" spans="1:14" x14ac:dyDescent="0.3">
      <c r="A47">
        <v>346</v>
      </c>
      <c r="B47" t="s">
        <v>46</v>
      </c>
      <c r="C47" t="s">
        <v>74</v>
      </c>
      <c r="N47">
        <f t="shared" si="1"/>
        <v>0</v>
      </c>
    </row>
    <row r="48" spans="1:14" x14ac:dyDescent="0.3">
      <c r="A48">
        <v>347</v>
      </c>
      <c r="B48" t="s">
        <v>47</v>
      </c>
      <c r="C48" t="s">
        <v>74</v>
      </c>
      <c r="N48">
        <f t="shared" si="1"/>
        <v>0</v>
      </c>
    </row>
    <row r="49" spans="1:14" x14ac:dyDescent="0.3">
      <c r="A49">
        <v>348</v>
      </c>
      <c r="B49" t="s">
        <v>48</v>
      </c>
      <c r="C49" t="s">
        <v>75</v>
      </c>
      <c r="D49">
        <v>100</v>
      </c>
      <c r="E49">
        <v>100</v>
      </c>
      <c r="N49">
        <f t="shared" si="1"/>
        <v>200</v>
      </c>
    </row>
    <row r="50" spans="1:14" x14ac:dyDescent="0.3">
      <c r="A50">
        <v>349</v>
      </c>
      <c r="B50" t="s">
        <v>49</v>
      </c>
      <c r="C50" t="s">
        <v>75</v>
      </c>
      <c r="N50">
        <f t="shared" si="1"/>
        <v>0</v>
      </c>
    </row>
    <row r="51" spans="1:14" x14ac:dyDescent="0.3">
      <c r="A51">
        <v>350</v>
      </c>
      <c r="B51" t="s">
        <v>50</v>
      </c>
      <c r="C51" t="s">
        <v>77</v>
      </c>
      <c r="N51">
        <f t="shared" si="1"/>
        <v>0</v>
      </c>
    </row>
    <row r="52" spans="1:14" x14ac:dyDescent="0.3">
      <c r="A52">
        <v>351</v>
      </c>
      <c r="B52" t="s">
        <v>51</v>
      </c>
      <c r="C52" t="s">
        <v>74</v>
      </c>
      <c r="D52">
        <v>50</v>
      </c>
      <c r="E52">
        <v>50</v>
      </c>
      <c r="N52">
        <f t="shared" si="1"/>
        <v>100</v>
      </c>
    </row>
    <row r="53" spans="1:14" x14ac:dyDescent="0.3">
      <c r="A53">
        <v>352</v>
      </c>
      <c r="B53" t="s">
        <v>52</v>
      </c>
      <c r="C53" t="s">
        <v>77</v>
      </c>
      <c r="N53">
        <f t="shared" si="1"/>
        <v>0</v>
      </c>
    </row>
    <row r="54" spans="1:14" x14ac:dyDescent="0.3">
      <c r="A54">
        <v>353</v>
      </c>
      <c r="B54" t="s">
        <v>53</v>
      </c>
      <c r="C54" t="s">
        <v>75</v>
      </c>
      <c r="D54">
        <v>100</v>
      </c>
      <c r="E54">
        <v>100</v>
      </c>
      <c r="N54">
        <f t="shared" si="1"/>
        <v>200</v>
      </c>
    </row>
    <row r="55" spans="1:14" x14ac:dyDescent="0.3">
      <c r="A55">
        <v>354</v>
      </c>
      <c r="B55" t="s">
        <v>54</v>
      </c>
      <c r="C55" t="s">
        <v>75</v>
      </c>
      <c r="N55">
        <f t="shared" si="1"/>
        <v>0</v>
      </c>
    </row>
    <row r="56" spans="1:14" x14ac:dyDescent="0.3">
      <c r="A56">
        <v>355</v>
      </c>
      <c r="B56" t="s">
        <v>55</v>
      </c>
      <c r="C56" t="s">
        <v>75</v>
      </c>
      <c r="D56">
        <v>150</v>
      </c>
      <c r="E56">
        <v>60</v>
      </c>
      <c r="N56">
        <f t="shared" si="1"/>
        <v>210</v>
      </c>
    </row>
    <row r="57" spans="1:14" x14ac:dyDescent="0.3">
      <c r="A57">
        <v>359</v>
      </c>
      <c r="B57" t="s">
        <v>56</v>
      </c>
      <c r="C57" t="s">
        <v>78</v>
      </c>
      <c r="N57">
        <f t="shared" si="1"/>
        <v>0</v>
      </c>
    </row>
    <row r="58" spans="1:14" x14ac:dyDescent="0.3">
      <c r="A58">
        <v>360</v>
      </c>
      <c r="B58" t="s">
        <v>57</v>
      </c>
      <c r="C58" t="s">
        <v>78</v>
      </c>
      <c r="N58">
        <f t="shared" si="1"/>
        <v>0</v>
      </c>
    </row>
    <row r="59" spans="1:14" x14ac:dyDescent="0.3">
      <c r="A59">
        <v>361</v>
      </c>
      <c r="B59" t="s">
        <v>58</v>
      </c>
      <c r="C59" t="s">
        <v>78</v>
      </c>
      <c r="N59">
        <f t="shared" si="1"/>
        <v>0</v>
      </c>
    </row>
    <row r="60" spans="1:14" x14ac:dyDescent="0.3">
      <c r="A60">
        <v>365</v>
      </c>
      <c r="B60" t="s">
        <v>59</v>
      </c>
      <c r="C60" t="s">
        <v>78</v>
      </c>
      <c r="N60">
        <f t="shared" si="1"/>
        <v>0</v>
      </c>
    </row>
    <row r="61" spans="1:14" x14ac:dyDescent="0.3">
      <c r="A61">
        <v>367</v>
      </c>
      <c r="B61" t="s">
        <v>60</v>
      </c>
      <c r="C61" t="s">
        <v>78</v>
      </c>
      <c r="N61">
        <f t="shared" si="1"/>
        <v>0</v>
      </c>
    </row>
    <row r="62" spans="1:14" x14ac:dyDescent="0.3">
      <c r="A62">
        <v>368</v>
      </c>
      <c r="B62" t="s">
        <v>61</v>
      </c>
      <c r="C62" t="s">
        <v>75</v>
      </c>
      <c r="N62">
        <f t="shared" si="1"/>
        <v>0</v>
      </c>
    </row>
    <row r="63" spans="1:14" x14ac:dyDescent="0.3">
      <c r="A63">
        <v>369</v>
      </c>
      <c r="B63" t="s">
        <v>62</v>
      </c>
      <c r="C63" t="s">
        <v>77</v>
      </c>
      <c r="N63">
        <f t="shared" si="1"/>
        <v>0</v>
      </c>
    </row>
    <row r="64" spans="1:14" x14ac:dyDescent="0.3">
      <c r="A64">
        <v>372</v>
      </c>
      <c r="B64" t="s">
        <v>63</v>
      </c>
      <c r="C64" t="s">
        <v>76</v>
      </c>
      <c r="N64">
        <f t="shared" si="1"/>
        <v>0</v>
      </c>
    </row>
    <row r="65" spans="1:15" x14ac:dyDescent="0.3">
      <c r="A65">
        <v>373</v>
      </c>
      <c r="B65" t="s">
        <v>64</v>
      </c>
      <c r="C65" t="s">
        <v>78</v>
      </c>
      <c r="N65">
        <f t="shared" si="1"/>
        <v>0</v>
      </c>
    </row>
    <row r="66" spans="1:15" x14ac:dyDescent="0.3">
      <c r="A66">
        <v>374</v>
      </c>
      <c r="B66" t="s">
        <v>65</v>
      </c>
      <c r="C66" t="s">
        <v>78</v>
      </c>
      <c r="N66">
        <f t="shared" ref="N66:N97" si="2">SUM(D66:M66)</f>
        <v>0</v>
      </c>
    </row>
    <row r="67" spans="1:15" x14ac:dyDescent="0.3">
      <c r="A67">
        <v>375</v>
      </c>
      <c r="B67" t="s">
        <v>66</v>
      </c>
      <c r="C67" t="s">
        <v>78</v>
      </c>
      <c r="N67">
        <f t="shared" si="2"/>
        <v>0</v>
      </c>
    </row>
    <row r="68" spans="1:15" x14ac:dyDescent="0.3">
      <c r="A68">
        <v>376</v>
      </c>
      <c r="B68" t="s">
        <v>67</v>
      </c>
      <c r="C68" t="s">
        <v>78</v>
      </c>
      <c r="D68">
        <v>150</v>
      </c>
      <c r="E68">
        <v>25</v>
      </c>
      <c r="F68">
        <v>150</v>
      </c>
      <c r="N68">
        <f t="shared" si="2"/>
        <v>325</v>
      </c>
      <c r="O68">
        <v>23</v>
      </c>
    </row>
    <row r="69" spans="1:15" x14ac:dyDescent="0.3">
      <c r="A69">
        <v>377</v>
      </c>
      <c r="B69" t="s">
        <v>68</v>
      </c>
      <c r="C69" t="s">
        <v>78</v>
      </c>
      <c r="N69">
        <f t="shared" si="2"/>
        <v>0</v>
      </c>
      <c r="O69" t="s">
        <v>143</v>
      </c>
    </row>
    <row r="70" spans="1:15" x14ac:dyDescent="0.3">
      <c r="A70">
        <v>378</v>
      </c>
      <c r="B70" t="s">
        <v>69</v>
      </c>
      <c r="C70" t="s">
        <v>78</v>
      </c>
      <c r="N70">
        <f t="shared" si="2"/>
        <v>0</v>
      </c>
    </row>
    <row r="71" spans="1:15" x14ac:dyDescent="0.3">
      <c r="A71">
        <v>379</v>
      </c>
      <c r="B71" t="s">
        <v>70</v>
      </c>
      <c r="C71" t="s">
        <v>78</v>
      </c>
      <c r="N71">
        <f t="shared" si="2"/>
        <v>0</v>
      </c>
    </row>
    <row r="72" spans="1:15" x14ac:dyDescent="0.3">
      <c r="A72">
        <v>380</v>
      </c>
      <c r="B72" t="s">
        <v>71</v>
      </c>
      <c r="C72" t="s">
        <v>78</v>
      </c>
      <c r="N72">
        <f t="shared" si="2"/>
        <v>0</v>
      </c>
    </row>
    <row r="73" spans="1:15" x14ac:dyDescent="0.3">
      <c r="A73">
        <v>381</v>
      </c>
      <c r="B73" t="s">
        <v>72</v>
      </c>
      <c r="C73" t="s">
        <v>78</v>
      </c>
      <c r="N73">
        <f t="shared" si="2"/>
        <v>0</v>
      </c>
    </row>
    <row r="74" spans="1:15" x14ac:dyDescent="0.3">
      <c r="A74">
        <v>382</v>
      </c>
      <c r="B74" t="s">
        <v>89</v>
      </c>
      <c r="C74" t="s">
        <v>78</v>
      </c>
      <c r="N74">
        <f t="shared" si="2"/>
        <v>0</v>
      </c>
    </row>
    <row r="75" spans="1:15" x14ac:dyDescent="0.3">
      <c r="A75">
        <v>383</v>
      </c>
      <c r="B75" t="s">
        <v>90</v>
      </c>
      <c r="C75" t="s">
        <v>77</v>
      </c>
      <c r="N75">
        <f t="shared" si="2"/>
        <v>0</v>
      </c>
    </row>
    <row r="76" spans="1:15" x14ac:dyDescent="0.3">
      <c r="A76">
        <v>384</v>
      </c>
      <c r="B76" t="s">
        <v>91</v>
      </c>
      <c r="C76" t="s">
        <v>78</v>
      </c>
      <c r="D76">
        <v>9.75</v>
      </c>
      <c r="E76">
        <v>10</v>
      </c>
      <c r="F76">
        <v>2</v>
      </c>
      <c r="G76">
        <v>50</v>
      </c>
      <c r="H76">
        <v>10</v>
      </c>
      <c r="I76">
        <v>20</v>
      </c>
      <c r="J76">
        <v>150</v>
      </c>
      <c r="K76">
        <v>25</v>
      </c>
      <c r="L76">
        <v>10</v>
      </c>
      <c r="N76">
        <f t="shared" si="2"/>
        <v>286.75</v>
      </c>
      <c r="O76">
        <v>21</v>
      </c>
    </row>
    <row r="77" spans="1:15" x14ac:dyDescent="0.3">
      <c r="A77">
        <v>385</v>
      </c>
      <c r="B77" t="s">
        <v>92</v>
      </c>
      <c r="C77" t="s">
        <v>78</v>
      </c>
      <c r="N77">
        <f t="shared" si="2"/>
        <v>0</v>
      </c>
    </row>
    <row r="78" spans="1:15" x14ac:dyDescent="0.3">
      <c r="A78">
        <v>386</v>
      </c>
      <c r="B78" t="s">
        <v>93</v>
      </c>
      <c r="C78" t="s">
        <v>78</v>
      </c>
      <c r="N78">
        <f t="shared" si="2"/>
        <v>0</v>
      </c>
    </row>
    <row r="79" spans="1:15" x14ac:dyDescent="0.3">
      <c r="A79">
        <v>387</v>
      </c>
      <c r="B79" t="s">
        <v>94</v>
      </c>
      <c r="C79" t="s">
        <v>78</v>
      </c>
      <c r="D79">
        <v>20</v>
      </c>
      <c r="E79">
        <v>80</v>
      </c>
      <c r="F79">
        <v>55</v>
      </c>
      <c r="G79">
        <v>100</v>
      </c>
      <c r="H79">
        <v>50</v>
      </c>
      <c r="N79">
        <f t="shared" si="2"/>
        <v>305</v>
      </c>
      <c r="O79">
        <v>8</v>
      </c>
    </row>
    <row r="80" spans="1:15" x14ac:dyDescent="0.3">
      <c r="A80">
        <v>388</v>
      </c>
      <c r="B80" t="s">
        <v>95</v>
      </c>
      <c r="C80" t="s">
        <v>78</v>
      </c>
      <c r="D80">
        <v>50</v>
      </c>
      <c r="E80">
        <v>11.96</v>
      </c>
      <c r="F80">
        <v>30</v>
      </c>
      <c r="G80">
        <v>150</v>
      </c>
      <c r="H80">
        <v>100</v>
      </c>
      <c r="N80">
        <f t="shared" si="2"/>
        <v>341.96000000000004</v>
      </c>
      <c r="O80">
        <v>6</v>
      </c>
    </row>
    <row r="81" spans="1:15" x14ac:dyDescent="0.3">
      <c r="A81">
        <v>389</v>
      </c>
      <c r="B81" t="s">
        <v>96</v>
      </c>
      <c r="C81" t="s">
        <v>78</v>
      </c>
      <c r="N81">
        <f t="shared" si="2"/>
        <v>0</v>
      </c>
    </row>
    <row r="82" spans="1:15" x14ac:dyDescent="0.3">
      <c r="A82">
        <v>390</v>
      </c>
      <c r="B82" t="s">
        <v>97</v>
      </c>
      <c r="C82" t="s">
        <v>78</v>
      </c>
      <c r="D82">
        <v>100</v>
      </c>
      <c r="E82">
        <v>10</v>
      </c>
      <c r="F82">
        <v>50</v>
      </c>
      <c r="G82">
        <v>60</v>
      </c>
      <c r="H82">
        <v>5</v>
      </c>
      <c r="I82">
        <v>5</v>
      </c>
      <c r="J82">
        <v>5</v>
      </c>
      <c r="K82">
        <v>5</v>
      </c>
      <c r="L82">
        <v>19</v>
      </c>
      <c r="M82">
        <v>100</v>
      </c>
      <c r="N82">
        <f t="shared" si="2"/>
        <v>359</v>
      </c>
      <c r="O82">
        <v>11</v>
      </c>
    </row>
    <row r="83" spans="1:15" x14ac:dyDescent="0.3">
      <c r="A83">
        <v>391</v>
      </c>
      <c r="B83" t="s">
        <v>98</v>
      </c>
      <c r="C83" t="s">
        <v>78</v>
      </c>
      <c r="D83">
        <v>50</v>
      </c>
      <c r="E83">
        <v>100</v>
      </c>
      <c r="F83">
        <v>27.45</v>
      </c>
      <c r="G83">
        <v>30</v>
      </c>
      <c r="H83">
        <v>20</v>
      </c>
      <c r="I83">
        <v>30</v>
      </c>
      <c r="J83">
        <v>100</v>
      </c>
      <c r="K83">
        <v>70</v>
      </c>
      <c r="L83">
        <v>100</v>
      </c>
      <c r="N83">
        <f t="shared" si="2"/>
        <v>527.45000000000005</v>
      </c>
      <c r="O83">
        <v>24</v>
      </c>
    </row>
    <row r="84" spans="1:15" x14ac:dyDescent="0.3">
      <c r="A84">
        <v>392</v>
      </c>
      <c r="B84" t="s">
        <v>99</v>
      </c>
      <c r="C84" t="s">
        <v>78</v>
      </c>
      <c r="D84">
        <v>50</v>
      </c>
      <c r="N84">
        <f t="shared" si="2"/>
        <v>50</v>
      </c>
      <c r="O84">
        <v>2</v>
      </c>
    </row>
    <row r="85" spans="1:15" x14ac:dyDescent="0.3">
      <c r="A85">
        <v>393</v>
      </c>
      <c r="B85" t="s">
        <v>100</v>
      </c>
      <c r="C85" t="s">
        <v>78</v>
      </c>
      <c r="N85">
        <f t="shared" si="2"/>
        <v>0</v>
      </c>
    </row>
    <row r="86" spans="1:15" x14ac:dyDescent="0.3">
      <c r="A86">
        <v>395</v>
      </c>
      <c r="B86" t="s">
        <v>101</v>
      </c>
      <c r="C86" t="s">
        <v>78</v>
      </c>
      <c r="D86">
        <v>120</v>
      </c>
      <c r="E86">
        <v>50</v>
      </c>
      <c r="F86">
        <v>100</v>
      </c>
      <c r="G86">
        <v>20</v>
      </c>
      <c r="H86">
        <v>10</v>
      </c>
      <c r="I86">
        <v>150</v>
      </c>
      <c r="J86">
        <v>50</v>
      </c>
      <c r="N86">
        <f t="shared" si="2"/>
        <v>500</v>
      </c>
      <c r="O86">
        <v>29</v>
      </c>
    </row>
    <row r="87" spans="1:15" x14ac:dyDescent="0.3">
      <c r="A87">
        <v>396</v>
      </c>
      <c r="B87" t="s">
        <v>102</v>
      </c>
      <c r="C87" t="s">
        <v>78</v>
      </c>
      <c r="N87">
        <f t="shared" si="2"/>
        <v>0</v>
      </c>
    </row>
    <row r="88" spans="1:15" x14ac:dyDescent="0.3">
      <c r="A88">
        <v>397</v>
      </c>
      <c r="B88" t="s">
        <v>103</v>
      </c>
      <c r="C88" t="s">
        <v>78</v>
      </c>
      <c r="N88">
        <f t="shared" si="2"/>
        <v>0</v>
      </c>
    </row>
    <row r="89" spans="1:15" x14ac:dyDescent="0.3">
      <c r="A89">
        <v>398</v>
      </c>
      <c r="B89" t="s">
        <v>104</v>
      </c>
      <c r="C89" t="s">
        <v>77</v>
      </c>
      <c r="N89">
        <f t="shared" si="2"/>
        <v>0</v>
      </c>
    </row>
    <row r="90" spans="1:15" x14ac:dyDescent="0.3">
      <c r="A90">
        <v>399</v>
      </c>
      <c r="B90" t="s">
        <v>105</v>
      </c>
      <c r="C90" t="s">
        <v>78</v>
      </c>
      <c r="N90">
        <f t="shared" si="2"/>
        <v>0</v>
      </c>
    </row>
    <row r="91" spans="1:15" x14ac:dyDescent="0.3">
      <c r="A91">
        <v>400</v>
      </c>
      <c r="B91" t="s">
        <v>106</v>
      </c>
      <c r="C91" t="s">
        <v>78</v>
      </c>
      <c r="D91">
        <v>250</v>
      </c>
      <c r="N91">
        <f t="shared" si="2"/>
        <v>250</v>
      </c>
    </row>
    <row r="92" spans="1:15" x14ac:dyDescent="0.3">
      <c r="A92">
        <v>401</v>
      </c>
      <c r="B92" s="21" t="s">
        <v>131</v>
      </c>
      <c r="C92" t="s">
        <v>78</v>
      </c>
      <c r="N92">
        <f t="shared" si="2"/>
        <v>0</v>
      </c>
    </row>
    <row r="93" spans="1:15" x14ac:dyDescent="0.3">
      <c r="A93">
        <v>403</v>
      </c>
      <c r="B93" s="23" t="s">
        <v>132</v>
      </c>
      <c r="C93" t="s">
        <v>78</v>
      </c>
      <c r="N93">
        <f t="shared" si="2"/>
        <v>0</v>
      </c>
    </row>
    <row r="94" spans="1:15" x14ac:dyDescent="0.3">
      <c r="A94">
        <v>404</v>
      </c>
      <c r="B94" s="21" t="s">
        <v>141</v>
      </c>
      <c r="C94" t="s">
        <v>78</v>
      </c>
      <c r="D94">
        <v>100</v>
      </c>
      <c r="E94">
        <v>100</v>
      </c>
      <c r="N94">
        <f t="shared" si="2"/>
        <v>200</v>
      </c>
      <c r="O94">
        <v>1</v>
      </c>
    </row>
    <row r="95" spans="1:15" x14ac:dyDescent="0.3">
      <c r="A95">
        <v>420</v>
      </c>
      <c r="B95" t="s">
        <v>149</v>
      </c>
      <c r="C95" t="s">
        <v>78</v>
      </c>
      <c r="D95">
        <v>20</v>
      </c>
      <c r="E95">
        <v>30</v>
      </c>
      <c r="F95">
        <v>30</v>
      </c>
      <c r="G95">
        <v>100</v>
      </c>
      <c r="H95">
        <v>7.5</v>
      </c>
      <c r="I95">
        <v>10</v>
      </c>
      <c r="J95">
        <v>5</v>
      </c>
      <c r="N95">
        <f t="shared" si="2"/>
        <v>202.5</v>
      </c>
      <c r="O95">
        <v>20</v>
      </c>
    </row>
    <row r="96" spans="1:15" x14ac:dyDescent="0.3">
      <c r="A96">
        <v>421</v>
      </c>
      <c r="B96" t="s">
        <v>150</v>
      </c>
      <c r="C96" t="s">
        <v>78</v>
      </c>
      <c r="N96">
        <f t="shared" si="2"/>
        <v>0</v>
      </c>
    </row>
    <row r="97" spans="1:15" x14ac:dyDescent="0.3">
      <c r="A97">
        <v>422</v>
      </c>
      <c r="B97" t="s">
        <v>151</v>
      </c>
      <c r="C97" t="s">
        <v>78</v>
      </c>
      <c r="D97">
        <v>100</v>
      </c>
      <c r="E97">
        <v>100</v>
      </c>
      <c r="F97">
        <v>12</v>
      </c>
      <c r="G97">
        <v>150</v>
      </c>
      <c r="N97">
        <f t="shared" si="2"/>
        <v>362</v>
      </c>
      <c r="O97">
        <v>19</v>
      </c>
    </row>
    <row r="98" spans="1:15" x14ac:dyDescent="0.3">
      <c r="A98">
        <v>423</v>
      </c>
      <c r="B98" t="s">
        <v>152</v>
      </c>
      <c r="C98" t="s">
        <v>78</v>
      </c>
      <c r="N98">
        <f t="shared" ref="N98:N100" si="3">SUM(D98:M98)</f>
        <v>0</v>
      </c>
    </row>
    <row r="99" spans="1:15" x14ac:dyDescent="0.3">
      <c r="A99">
        <v>424</v>
      </c>
      <c r="B99" t="s">
        <v>153</v>
      </c>
      <c r="C99" t="s">
        <v>78</v>
      </c>
      <c r="D99">
        <v>45</v>
      </c>
      <c r="E99">
        <v>20</v>
      </c>
      <c r="F99">
        <v>50</v>
      </c>
      <c r="G99">
        <v>200</v>
      </c>
      <c r="H99">
        <v>50</v>
      </c>
      <c r="N99">
        <f t="shared" si="3"/>
        <v>365</v>
      </c>
      <c r="O99">
        <v>10</v>
      </c>
    </row>
    <row r="100" spans="1:15" x14ac:dyDescent="0.3">
      <c r="A100">
        <v>425</v>
      </c>
      <c r="B100" t="s">
        <v>107</v>
      </c>
      <c r="C100" t="s">
        <v>78</v>
      </c>
      <c r="D100">
        <v>100</v>
      </c>
      <c r="E100">
        <v>150</v>
      </c>
      <c r="F100">
        <v>100</v>
      </c>
      <c r="N100">
        <f t="shared" si="3"/>
        <v>350</v>
      </c>
      <c r="O100">
        <v>17</v>
      </c>
    </row>
    <row r="101" spans="1:15" x14ac:dyDescent="0.3">
      <c r="A101">
        <v>426</v>
      </c>
      <c r="B101" t="s">
        <v>155</v>
      </c>
      <c r="C101" t="s">
        <v>74</v>
      </c>
      <c r="N101">
        <f t="shared" ref="N101:N146" si="4">SUM(D101:M101)</f>
        <v>0</v>
      </c>
    </row>
    <row r="102" spans="1:15" x14ac:dyDescent="0.3">
      <c r="A102">
        <v>427</v>
      </c>
      <c r="B102" t="s">
        <v>156</v>
      </c>
      <c r="C102" t="s">
        <v>78</v>
      </c>
      <c r="D102">
        <v>100</v>
      </c>
      <c r="E102">
        <v>50</v>
      </c>
      <c r="F102">
        <v>10.6</v>
      </c>
      <c r="G102">
        <v>100</v>
      </c>
      <c r="H102">
        <v>50</v>
      </c>
      <c r="N102">
        <f t="shared" si="4"/>
        <v>310.60000000000002</v>
      </c>
      <c r="O102">
        <v>25</v>
      </c>
    </row>
    <row r="103" spans="1:15" x14ac:dyDescent="0.3">
      <c r="A103">
        <v>428</v>
      </c>
      <c r="B103" t="s">
        <v>157</v>
      </c>
      <c r="C103" t="s">
        <v>78</v>
      </c>
      <c r="N103">
        <f t="shared" si="4"/>
        <v>0</v>
      </c>
    </row>
    <row r="104" spans="1:15" x14ac:dyDescent="0.3">
      <c r="A104">
        <v>429</v>
      </c>
      <c r="B104" t="s">
        <v>158</v>
      </c>
      <c r="C104" t="s">
        <v>78</v>
      </c>
      <c r="D104">
        <v>50</v>
      </c>
      <c r="E104">
        <v>100</v>
      </c>
      <c r="F104">
        <v>100</v>
      </c>
      <c r="N104">
        <f t="shared" si="4"/>
        <v>250</v>
      </c>
      <c r="O104">
        <v>13</v>
      </c>
    </row>
    <row r="105" spans="1:15" x14ac:dyDescent="0.3">
      <c r="A105">
        <v>430</v>
      </c>
      <c r="B105" t="s">
        <v>159</v>
      </c>
      <c r="C105" t="s">
        <v>78</v>
      </c>
      <c r="D105">
        <v>60</v>
      </c>
      <c r="E105">
        <v>70</v>
      </c>
      <c r="F105">
        <v>50</v>
      </c>
      <c r="G105">
        <v>20</v>
      </c>
      <c r="H105">
        <v>100</v>
      </c>
      <c r="I105">
        <v>20</v>
      </c>
      <c r="N105">
        <f t="shared" si="4"/>
        <v>320</v>
      </c>
      <c r="O105">
        <v>15</v>
      </c>
    </row>
    <row r="106" spans="1:15" x14ac:dyDescent="0.3">
      <c r="A106">
        <v>431</v>
      </c>
      <c r="B106" t="s">
        <v>160</v>
      </c>
      <c r="C106" t="s">
        <v>78</v>
      </c>
      <c r="N106">
        <f t="shared" si="4"/>
        <v>0</v>
      </c>
    </row>
    <row r="107" spans="1:15" x14ac:dyDescent="0.3">
      <c r="A107">
        <v>432</v>
      </c>
      <c r="B107" t="s">
        <v>163</v>
      </c>
      <c r="C107" t="s">
        <v>78</v>
      </c>
      <c r="D107">
        <v>100</v>
      </c>
      <c r="E107">
        <v>50</v>
      </c>
      <c r="F107">
        <v>25.45</v>
      </c>
      <c r="G107">
        <v>20</v>
      </c>
      <c r="H107">
        <v>100</v>
      </c>
      <c r="I107">
        <v>100</v>
      </c>
      <c r="N107">
        <f t="shared" si="4"/>
        <v>395.45</v>
      </c>
      <c r="O107">
        <v>4</v>
      </c>
    </row>
    <row r="108" spans="1:15" x14ac:dyDescent="0.3">
      <c r="A108">
        <v>433</v>
      </c>
      <c r="B108" t="s">
        <v>161</v>
      </c>
      <c r="C108" t="s">
        <v>78</v>
      </c>
      <c r="N108">
        <f t="shared" si="4"/>
        <v>0</v>
      </c>
    </row>
    <row r="109" spans="1:15" x14ac:dyDescent="0.3">
      <c r="A109">
        <v>434</v>
      </c>
      <c r="B109" t="s">
        <v>162</v>
      </c>
      <c r="C109" t="s">
        <v>78</v>
      </c>
      <c r="D109">
        <v>100</v>
      </c>
      <c r="E109">
        <v>15</v>
      </c>
      <c r="F109">
        <v>20</v>
      </c>
      <c r="G109">
        <v>10</v>
      </c>
      <c r="H109">
        <v>25</v>
      </c>
      <c r="I109">
        <v>16</v>
      </c>
      <c r="J109">
        <v>12.75</v>
      </c>
      <c r="K109">
        <v>100</v>
      </c>
      <c r="L109">
        <v>5</v>
      </c>
      <c r="M109">
        <v>7.25</v>
      </c>
      <c r="N109">
        <f t="shared" si="4"/>
        <v>311</v>
      </c>
      <c r="O109">
        <v>22</v>
      </c>
    </row>
    <row r="110" spans="1:15" x14ac:dyDescent="0.3">
      <c r="A110">
        <v>435</v>
      </c>
      <c r="B110" s="21" t="s">
        <v>164</v>
      </c>
      <c r="C110" t="s">
        <v>77</v>
      </c>
      <c r="N110">
        <f t="shared" si="4"/>
        <v>0</v>
      </c>
    </row>
    <row r="111" spans="1:15" x14ac:dyDescent="0.3">
      <c r="A111">
        <v>436</v>
      </c>
      <c r="B111" t="s">
        <v>177</v>
      </c>
      <c r="C111" t="s">
        <v>78</v>
      </c>
      <c r="D111">
        <v>100</v>
      </c>
      <c r="E111">
        <v>50</v>
      </c>
      <c r="F111">
        <v>8.75</v>
      </c>
      <c r="G111">
        <v>20</v>
      </c>
      <c r="H111">
        <v>150</v>
      </c>
      <c r="I111">
        <v>10</v>
      </c>
      <c r="J111">
        <v>50</v>
      </c>
      <c r="N111">
        <f t="shared" si="4"/>
        <v>388.75</v>
      </c>
      <c r="O111">
        <v>9</v>
      </c>
    </row>
    <row r="112" spans="1:15" x14ac:dyDescent="0.3">
      <c r="A112">
        <v>437</v>
      </c>
      <c r="B112" t="s">
        <v>178</v>
      </c>
      <c r="C112" t="s">
        <v>78</v>
      </c>
      <c r="D112">
        <v>10</v>
      </c>
      <c r="E112">
        <v>20</v>
      </c>
      <c r="F112">
        <v>50</v>
      </c>
      <c r="G112">
        <v>20</v>
      </c>
      <c r="H112">
        <v>10</v>
      </c>
      <c r="I112">
        <v>50</v>
      </c>
      <c r="J112">
        <v>20</v>
      </c>
      <c r="N112">
        <f t="shared" si="4"/>
        <v>180</v>
      </c>
      <c r="O112">
        <v>18</v>
      </c>
    </row>
    <row r="113" spans="1:15" x14ac:dyDescent="0.3">
      <c r="A113">
        <v>438</v>
      </c>
      <c r="B113" t="s">
        <v>180</v>
      </c>
      <c r="C113" t="s">
        <v>78</v>
      </c>
      <c r="D113">
        <v>50</v>
      </c>
      <c r="E113">
        <v>50</v>
      </c>
      <c r="F113">
        <v>100</v>
      </c>
      <c r="G113">
        <v>50</v>
      </c>
      <c r="N113">
        <f t="shared" si="4"/>
        <v>250</v>
      </c>
      <c r="O113">
        <v>14</v>
      </c>
    </row>
    <row r="114" spans="1:15" x14ac:dyDescent="0.3">
      <c r="A114">
        <v>439</v>
      </c>
      <c r="B114" t="s">
        <v>179</v>
      </c>
      <c r="C114" t="s">
        <v>78</v>
      </c>
      <c r="D114">
        <v>150</v>
      </c>
      <c r="E114">
        <v>50</v>
      </c>
      <c r="N114">
        <f t="shared" si="4"/>
        <v>200</v>
      </c>
      <c r="O114">
        <v>28</v>
      </c>
    </row>
    <row r="115" spans="1:15" x14ac:dyDescent="0.3">
      <c r="A115">
        <v>440</v>
      </c>
      <c r="B115" t="s">
        <v>181</v>
      </c>
      <c r="C115" t="s">
        <v>78</v>
      </c>
      <c r="N115">
        <f t="shared" si="4"/>
        <v>0</v>
      </c>
    </row>
    <row r="116" spans="1:15" x14ac:dyDescent="0.3">
      <c r="A116">
        <v>441</v>
      </c>
      <c r="B116" t="s">
        <v>182</v>
      </c>
      <c r="C116" t="s">
        <v>78</v>
      </c>
      <c r="D116">
        <v>50</v>
      </c>
      <c r="E116">
        <v>50</v>
      </c>
      <c r="F116">
        <v>10</v>
      </c>
      <c r="N116">
        <f t="shared" si="4"/>
        <v>110</v>
      </c>
      <c r="O116">
        <v>12</v>
      </c>
    </row>
    <row r="117" spans="1:15" x14ac:dyDescent="0.3">
      <c r="A117">
        <v>442</v>
      </c>
      <c r="B117" t="s">
        <v>195</v>
      </c>
      <c r="C117" t="s">
        <v>78</v>
      </c>
      <c r="N117">
        <f t="shared" si="4"/>
        <v>0</v>
      </c>
    </row>
    <row r="118" spans="1:15" x14ac:dyDescent="0.3">
      <c r="A118">
        <v>443</v>
      </c>
      <c r="B118" t="s">
        <v>197</v>
      </c>
      <c r="C118" t="s">
        <v>74</v>
      </c>
      <c r="N118">
        <f t="shared" si="4"/>
        <v>0</v>
      </c>
    </row>
    <row r="119" spans="1:15" x14ac:dyDescent="0.3">
      <c r="A119">
        <v>444</v>
      </c>
      <c r="B119" t="s">
        <v>198</v>
      </c>
      <c r="C119" t="s">
        <v>78</v>
      </c>
      <c r="D119">
        <v>100</v>
      </c>
      <c r="E119">
        <v>100</v>
      </c>
      <c r="N119">
        <f t="shared" si="4"/>
        <v>200</v>
      </c>
      <c r="O119">
        <v>5</v>
      </c>
    </row>
    <row r="120" spans="1:15" x14ac:dyDescent="0.3">
      <c r="A120">
        <v>445</v>
      </c>
      <c r="B120" t="s">
        <v>199</v>
      </c>
      <c r="C120" t="s">
        <v>78</v>
      </c>
      <c r="N120">
        <f t="shared" si="4"/>
        <v>0</v>
      </c>
    </row>
    <row r="121" spans="1:15" x14ac:dyDescent="0.3">
      <c r="A121">
        <v>446</v>
      </c>
      <c r="B121" t="s">
        <v>202</v>
      </c>
      <c r="C121" t="s">
        <v>77</v>
      </c>
      <c r="N121">
        <f t="shared" si="4"/>
        <v>0</v>
      </c>
    </row>
    <row r="122" spans="1:15" x14ac:dyDescent="0.3">
      <c r="A122">
        <v>447</v>
      </c>
      <c r="B122" t="s">
        <v>206</v>
      </c>
      <c r="C122" t="s">
        <v>78</v>
      </c>
      <c r="D122">
        <v>50</v>
      </c>
      <c r="E122">
        <v>100</v>
      </c>
      <c r="F122">
        <v>20</v>
      </c>
      <c r="N122">
        <f t="shared" si="4"/>
        <v>170</v>
      </c>
      <c r="O122">
        <v>7</v>
      </c>
    </row>
    <row r="123" spans="1:15" x14ac:dyDescent="0.3">
      <c r="A123">
        <v>448</v>
      </c>
      <c r="B123" t="s">
        <v>203</v>
      </c>
      <c r="C123" t="s">
        <v>78</v>
      </c>
      <c r="D123">
        <v>50</v>
      </c>
      <c r="N123">
        <f t="shared" si="4"/>
        <v>50</v>
      </c>
      <c r="O123">
        <v>16</v>
      </c>
    </row>
    <row r="124" spans="1:15" x14ac:dyDescent="0.3">
      <c r="A124">
        <v>449</v>
      </c>
      <c r="B124" s="2" t="s">
        <v>204</v>
      </c>
      <c r="C124" t="s">
        <v>78</v>
      </c>
      <c r="N124">
        <f t="shared" si="4"/>
        <v>0</v>
      </c>
    </row>
    <row r="125" spans="1:15" x14ac:dyDescent="0.3">
      <c r="A125">
        <v>450</v>
      </c>
      <c r="B125" s="2" t="s">
        <v>207</v>
      </c>
      <c r="C125" t="s">
        <v>78</v>
      </c>
      <c r="N125">
        <f t="shared" si="4"/>
        <v>0</v>
      </c>
    </row>
    <row r="126" spans="1:15" x14ac:dyDescent="0.3">
      <c r="A126">
        <v>451</v>
      </c>
      <c r="B126" s="2" t="s">
        <v>205</v>
      </c>
      <c r="C126" t="s">
        <v>78</v>
      </c>
      <c r="N126">
        <f t="shared" si="4"/>
        <v>0</v>
      </c>
    </row>
    <row r="127" spans="1:15" x14ac:dyDescent="0.3">
      <c r="A127">
        <v>452</v>
      </c>
      <c r="B127" s="2" t="s">
        <v>214</v>
      </c>
      <c r="C127" t="s">
        <v>74</v>
      </c>
      <c r="N127">
        <f t="shared" si="4"/>
        <v>0</v>
      </c>
    </row>
    <row r="128" spans="1:15" x14ac:dyDescent="0.3">
      <c r="A128">
        <v>453</v>
      </c>
      <c r="B128" t="s">
        <v>220</v>
      </c>
      <c r="C128" t="s">
        <v>78</v>
      </c>
      <c r="N128">
        <f t="shared" si="4"/>
        <v>0</v>
      </c>
    </row>
    <row r="129" spans="1:15" x14ac:dyDescent="0.3">
      <c r="A129">
        <v>454</v>
      </c>
      <c r="B129" t="s">
        <v>221</v>
      </c>
      <c r="C129" t="s">
        <v>78</v>
      </c>
      <c r="N129">
        <f t="shared" si="4"/>
        <v>0</v>
      </c>
    </row>
    <row r="130" spans="1:15" x14ac:dyDescent="0.3">
      <c r="A130">
        <v>455</v>
      </c>
      <c r="B130" t="s">
        <v>222</v>
      </c>
      <c r="C130" t="s">
        <v>78</v>
      </c>
      <c r="D130">
        <v>6</v>
      </c>
      <c r="N130">
        <f t="shared" si="4"/>
        <v>6</v>
      </c>
    </row>
    <row r="131" spans="1:15" x14ac:dyDescent="0.3">
      <c r="A131">
        <v>456</v>
      </c>
      <c r="B131" t="s">
        <v>223</v>
      </c>
      <c r="C131" t="s">
        <v>78</v>
      </c>
      <c r="N131">
        <f t="shared" si="4"/>
        <v>0</v>
      </c>
    </row>
    <row r="132" spans="1:15" x14ac:dyDescent="0.3">
      <c r="A132">
        <v>457</v>
      </c>
      <c r="B132" t="s">
        <v>224</v>
      </c>
      <c r="C132" t="s">
        <v>78</v>
      </c>
      <c r="D132">
        <v>150</v>
      </c>
      <c r="E132">
        <v>100</v>
      </c>
      <c r="F132">
        <v>50</v>
      </c>
      <c r="N132">
        <f t="shared" si="4"/>
        <v>300</v>
      </c>
      <c r="O132">
        <v>3</v>
      </c>
    </row>
    <row r="133" spans="1:15" x14ac:dyDescent="0.3">
      <c r="A133">
        <v>458</v>
      </c>
      <c r="B133" t="s">
        <v>225</v>
      </c>
      <c r="C133" t="s">
        <v>78</v>
      </c>
      <c r="N133">
        <f t="shared" si="4"/>
        <v>0</v>
      </c>
    </row>
    <row r="134" spans="1:15" x14ac:dyDescent="0.3">
      <c r="A134">
        <v>459</v>
      </c>
      <c r="B134" t="s">
        <v>236</v>
      </c>
      <c r="C134" t="s">
        <v>78</v>
      </c>
      <c r="D134">
        <v>110</v>
      </c>
      <c r="N134">
        <f t="shared" si="4"/>
        <v>110</v>
      </c>
    </row>
    <row r="135" spans="1:15" x14ac:dyDescent="0.3">
      <c r="A135">
        <v>460</v>
      </c>
      <c r="B135" t="s">
        <v>237</v>
      </c>
      <c r="C135" t="s">
        <v>78</v>
      </c>
      <c r="D135">
        <v>50</v>
      </c>
      <c r="E135">
        <v>50</v>
      </c>
      <c r="F135">
        <v>3</v>
      </c>
      <c r="G135">
        <v>20</v>
      </c>
      <c r="H135">
        <v>20</v>
      </c>
      <c r="I135">
        <v>30</v>
      </c>
      <c r="J135">
        <v>100</v>
      </c>
      <c r="K135">
        <v>20</v>
      </c>
      <c r="L135">
        <v>50</v>
      </c>
      <c r="N135">
        <f t="shared" si="4"/>
        <v>343</v>
      </c>
      <c r="O135">
        <v>27</v>
      </c>
    </row>
    <row r="136" spans="1:15" x14ac:dyDescent="0.3">
      <c r="A136">
        <v>461</v>
      </c>
      <c r="B136" t="s">
        <v>239</v>
      </c>
      <c r="C136" t="s">
        <v>78</v>
      </c>
      <c r="N136">
        <f t="shared" si="4"/>
        <v>0</v>
      </c>
    </row>
    <row r="137" spans="1:15" x14ac:dyDescent="0.3">
      <c r="A137">
        <v>462</v>
      </c>
      <c r="B137" t="s">
        <v>245</v>
      </c>
      <c r="C137" t="s">
        <v>78</v>
      </c>
      <c r="N137">
        <f t="shared" si="4"/>
        <v>0</v>
      </c>
    </row>
    <row r="138" spans="1:15" x14ac:dyDescent="0.3">
      <c r="A138">
        <v>463</v>
      </c>
      <c r="B138" t="s">
        <v>246</v>
      </c>
      <c r="C138" t="s">
        <v>74</v>
      </c>
      <c r="N138">
        <f t="shared" si="4"/>
        <v>0</v>
      </c>
    </row>
    <row r="139" spans="1:15" x14ac:dyDescent="0.3">
      <c r="A139">
        <v>3</v>
      </c>
      <c r="B139" t="s">
        <v>251</v>
      </c>
      <c r="C139" t="s">
        <v>78</v>
      </c>
      <c r="N139">
        <f t="shared" si="4"/>
        <v>0</v>
      </c>
    </row>
    <row r="140" spans="1:15" x14ac:dyDescent="0.3">
      <c r="A140">
        <v>464</v>
      </c>
      <c r="B140" t="s">
        <v>252</v>
      </c>
      <c r="C140" t="s">
        <v>78</v>
      </c>
      <c r="D140">
        <v>200</v>
      </c>
      <c r="E140">
        <v>50</v>
      </c>
      <c r="N140">
        <f t="shared" si="4"/>
        <v>250</v>
      </c>
    </row>
    <row r="141" spans="1:15" x14ac:dyDescent="0.3">
      <c r="A141">
        <v>465</v>
      </c>
      <c r="B141" t="s">
        <v>254</v>
      </c>
      <c r="C141" t="s">
        <v>78</v>
      </c>
      <c r="D141">
        <v>40</v>
      </c>
      <c r="E141">
        <v>5</v>
      </c>
      <c r="F141">
        <v>10</v>
      </c>
      <c r="G141">
        <v>10</v>
      </c>
      <c r="H141">
        <v>10</v>
      </c>
      <c r="I141">
        <v>10</v>
      </c>
      <c r="N141">
        <f t="shared" si="4"/>
        <v>85</v>
      </c>
      <c r="O141">
        <v>30</v>
      </c>
    </row>
    <row r="142" spans="1:15" x14ac:dyDescent="0.3">
      <c r="A142">
        <v>466</v>
      </c>
      <c r="B142" t="s">
        <v>259</v>
      </c>
      <c r="C142" t="s">
        <v>78</v>
      </c>
      <c r="D142">
        <v>100</v>
      </c>
      <c r="E142">
        <v>50</v>
      </c>
      <c r="F142">
        <v>50</v>
      </c>
      <c r="G142">
        <v>10</v>
      </c>
      <c r="H142">
        <v>50</v>
      </c>
      <c r="N142">
        <f t="shared" si="4"/>
        <v>260</v>
      </c>
      <c r="O142">
        <v>31</v>
      </c>
    </row>
    <row r="143" spans="1:15" x14ac:dyDescent="0.3">
      <c r="A143">
        <v>467</v>
      </c>
      <c r="B143" t="s">
        <v>258</v>
      </c>
      <c r="C143" t="s">
        <v>78</v>
      </c>
      <c r="D143">
        <v>100</v>
      </c>
      <c r="E143">
        <v>2</v>
      </c>
      <c r="F143">
        <v>50</v>
      </c>
      <c r="G143">
        <v>50</v>
      </c>
      <c r="N143">
        <f t="shared" si="4"/>
        <v>202</v>
      </c>
      <c r="O143">
        <v>32</v>
      </c>
    </row>
    <row r="144" spans="1:15" x14ac:dyDescent="0.3">
      <c r="A144">
        <v>468</v>
      </c>
      <c r="B144" t="s">
        <v>256</v>
      </c>
      <c r="C144" t="s">
        <v>78</v>
      </c>
      <c r="N144">
        <f t="shared" si="4"/>
        <v>0</v>
      </c>
    </row>
    <row r="145" spans="1:14" x14ac:dyDescent="0.3">
      <c r="A145">
        <v>469</v>
      </c>
      <c r="B145" t="s">
        <v>271</v>
      </c>
      <c r="C145" t="s">
        <v>74</v>
      </c>
      <c r="D145">
        <v>50</v>
      </c>
      <c r="E145">
        <v>50</v>
      </c>
      <c r="F145">
        <v>50</v>
      </c>
      <c r="N145">
        <f t="shared" si="4"/>
        <v>150</v>
      </c>
    </row>
    <row r="146" spans="1:14" x14ac:dyDescent="0.3">
      <c r="A146">
        <v>470</v>
      </c>
      <c r="B146" t="s">
        <v>270</v>
      </c>
      <c r="C146" t="s">
        <v>77</v>
      </c>
      <c r="D146">
        <v>50</v>
      </c>
      <c r="E146">
        <v>75</v>
      </c>
      <c r="F146">
        <v>50</v>
      </c>
      <c r="N146">
        <f t="shared" si="4"/>
        <v>175</v>
      </c>
    </row>
    <row r="147" spans="1:14" x14ac:dyDescent="0.3">
      <c r="A147">
        <v>471</v>
      </c>
      <c r="B147" t="s">
        <v>272</v>
      </c>
      <c r="C147" t="s">
        <v>78</v>
      </c>
    </row>
    <row r="148" spans="1:14" x14ac:dyDescent="0.3">
      <c r="A148">
        <v>472</v>
      </c>
      <c r="B148" t="s">
        <v>273</v>
      </c>
      <c r="C148" t="s">
        <v>78</v>
      </c>
    </row>
    <row r="149" spans="1:14" x14ac:dyDescent="0.3">
      <c r="A149">
        <v>473</v>
      </c>
      <c r="B149" t="s">
        <v>274</v>
      </c>
      <c r="C149" t="s">
        <v>78</v>
      </c>
    </row>
  </sheetData>
  <autoFilter ref="A1:O145" xr:uid="{00000000-0001-0000-0000-000000000000}"/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E0D4-E294-4AC2-B5F6-A87721E8970F}">
  <dimension ref="A1:H147"/>
  <sheetViews>
    <sheetView topLeftCell="A145" workbookViewId="0">
      <selection activeCell="G146" sqref="G146"/>
    </sheetView>
  </sheetViews>
  <sheetFormatPr defaultRowHeight="14.4" x14ac:dyDescent="0.3"/>
  <cols>
    <col min="1" max="1" width="4" bestFit="1" customWidth="1"/>
    <col min="2" max="2" width="3" bestFit="1" customWidth="1"/>
    <col min="3" max="3" width="5" bestFit="1" customWidth="1"/>
    <col min="4" max="4" width="7.33203125" bestFit="1" customWidth="1"/>
    <col min="5" max="5" width="11.77734375" bestFit="1" customWidth="1"/>
    <col min="6" max="6" width="40.33203125" bestFit="1" customWidth="1"/>
    <col min="7" max="7" width="28.5546875" bestFit="1" customWidth="1"/>
  </cols>
  <sheetData>
    <row r="1" spans="1:7" x14ac:dyDescent="0.3">
      <c r="A1" t="s">
        <v>0</v>
      </c>
      <c r="B1" t="s">
        <v>110</v>
      </c>
      <c r="C1" t="s">
        <v>111</v>
      </c>
      <c r="D1" t="s">
        <v>112</v>
      </c>
      <c r="E1" t="s">
        <v>113</v>
      </c>
      <c r="F1" t="s">
        <v>188</v>
      </c>
      <c r="G1" s="21" t="s">
        <v>114</v>
      </c>
    </row>
    <row r="2" spans="1:7" x14ac:dyDescent="0.3">
      <c r="A2">
        <v>397</v>
      </c>
      <c r="B2">
        <v>10</v>
      </c>
      <c r="C2">
        <v>2022</v>
      </c>
      <c r="D2">
        <v>300</v>
      </c>
      <c r="E2">
        <v>150</v>
      </c>
      <c r="F2" t="s">
        <v>189</v>
      </c>
      <c r="G2" s="21" t="s">
        <v>103</v>
      </c>
    </row>
    <row r="3" spans="1:7" x14ac:dyDescent="0.3">
      <c r="A3">
        <v>380</v>
      </c>
      <c r="B3">
        <v>10</v>
      </c>
      <c r="C3">
        <v>2022</v>
      </c>
      <c r="D3">
        <v>300</v>
      </c>
      <c r="E3">
        <v>150</v>
      </c>
      <c r="F3" t="s">
        <v>190</v>
      </c>
      <c r="G3" s="22" t="s">
        <v>71</v>
      </c>
    </row>
    <row r="4" spans="1:7" x14ac:dyDescent="0.3">
      <c r="A4">
        <v>392</v>
      </c>
      <c r="B4">
        <v>9</v>
      </c>
      <c r="C4">
        <v>2022</v>
      </c>
      <c r="D4">
        <v>150</v>
      </c>
      <c r="E4">
        <v>50</v>
      </c>
      <c r="F4" t="s">
        <v>191</v>
      </c>
      <c r="G4" s="21" t="s">
        <v>99</v>
      </c>
    </row>
    <row r="5" spans="1:7" x14ac:dyDescent="0.3">
      <c r="A5">
        <v>380</v>
      </c>
      <c r="B5">
        <v>11</v>
      </c>
      <c r="C5">
        <v>2022</v>
      </c>
      <c r="D5">
        <v>150</v>
      </c>
      <c r="E5">
        <v>150</v>
      </c>
      <c r="F5" t="s">
        <v>192</v>
      </c>
      <c r="G5" s="22" t="s">
        <v>71</v>
      </c>
    </row>
    <row r="6" spans="1:7" x14ac:dyDescent="0.3">
      <c r="A6">
        <v>365</v>
      </c>
      <c r="B6">
        <v>8</v>
      </c>
      <c r="C6">
        <v>2022</v>
      </c>
      <c r="D6">
        <v>100</v>
      </c>
      <c r="E6">
        <v>100</v>
      </c>
      <c r="F6" t="s">
        <v>125</v>
      </c>
      <c r="G6" s="21" t="s">
        <v>59</v>
      </c>
    </row>
    <row r="7" spans="1:7" x14ac:dyDescent="0.3">
      <c r="A7">
        <v>400</v>
      </c>
      <c r="B7">
        <v>8</v>
      </c>
      <c r="C7">
        <v>2022</v>
      </c>
      <c r="D7">
        <v>100</v>
      </c>
      <c r="E7">
        <v>100</v>
      </c>
      <c r="F7" t="s">
        <v>116</v>
      </c>
      <c r="G7" s="21" t="s">
        <v>106</v>
      </c>
    </row>
    <row r="8" spans="1:7" x14ac:dyDescent="0.3">
      <c r="A8">
        <v>365</v>
      </c>
      <c r="B8">
        <v>9</v>
      </c>
      <c r="C8">
        <v>2022</v>
      </c>
      <c r="D8">
        <v>100</v>
      </c>
      <c r="E8">
        <v>100</v>
      </c>
      <c r="F8" t="s">
        <v>126</v>
      </c>
      <c r="G8" s="21" t="s">
        <v>59</v>
      </c>
    </row>
    <row r="9" spans="1:7" x14ac:dyDescent="0.3">
      <c r="A9">
        <v>400</v>
      </c>
      <c r="B9">
        <v>9</v>
      </c>
      <c r="C9">
        <v>2022</v>
      </c>
      <c r="D9">
        <v>100</v>
      </c>
      <c r="E9">
        <v>0</v>
      </c>
      <c r="F9" t="s">
        <v>117</v>
      </c>
      <c r="G9" s="21" t="s">
        <v>106</v>
      </c>
    </row>
    <row r="10" spans="1:7" x14ac:dyDescent="0.3">
      <c r="A10">
        <v>365</v>
      </c>
      <c r="B10">
        <v>10</v>
      </c>
      <c r="C10">
        <v>2022</v>
      </c>
      <c r="D10">
        <v>100</v>
      </c>
      <c r="E10">
        <v>100</v>
      </c>
      <c r="F10" t="s">
        <v>127</v>
      </c>
      <c r="G10" s="21" t="s">
        <v>59</v>
      </c>
    </row>
    <row r="11" spans="1:7" x14ac:dyDescent="0.3">
      <c r="A11">
        <v>400</v>
      </c>
      <c r="B11">
        <v>10</v>
      </c>
      <c r="C11">
        <v>2022</v>
      </c>
      <c r="D11">
        <v>100</v>
      </c>
      <c r="E11">
        <v>100</v>
      </c>
      <c r="F11" t="s">
        <v>118</v>
      </c>
      <c r="G11" s="21" t="s">
        <v>106</v>
      </c>
    </row>
    <row r="12" spans="1:7" x14ac:dyDescent="0.3">
      <c r="A12">
        <v>392</v>
      </c>
      <c r="B12">
        <v>10</v>
      </c>
      <c r="C12">
        <v>2022</v>
      </c>
      <c r="D12">
        <v>100</v>
      </c>
      <c r="E12">
        <v>50</v>
      </c>
      <c r="F12" t="s">
        <v>118</v>
      </c>
      <c r="G12" s="21" t="s">
        <v>99</v>
      </c>
    </row>
    <row r="13" spans="1:7" x14ac:dyDescent="0.3">
      <c r="A13">
        <v>365</v>
      </c>
      <c r="B13">
        <v>11</v>
      </c>
      <c r="C13">
        <v>2022</v>
      </c>
      <c r="D13">
        <v>100</v>
      </c>
      <c r="E13">
        <v>100</v>
      </c>
      <c r="F13" t="s">
        <v>128</v>
      </c>
      <c r="G13" s="21" t="s">
        <v>59</v>
      </c>
    </row>
    <row r="14" spans="1:7" x14ac:dyDescent="0.3">
      <c r="A14">
        <v>365</v>
      </c>
      <c r="B14">
        <v>12</v>
      </c>
      <c r="C14">
        <v>2022</v>
      </c>
      <c r="D14">
        <v>100</v>
      </c>
      <c r="E14">
        <v>100</v>
      </c>
      <c r="F14" t="s">
        <v>129</v>
      </c>
      <c r="G14" s="21" t="s">
        <v>59</v>
      </c>
    </row>
    <row r="15" spans="1:7" x14ac:dyDescent="0.3">
      <c r="A15">
        <v>400</v>
      </c>
      <c r="B15">
        <v>12</v>
      </c>
      <c r="C15">
        <v>2022</v>
      </c>
      <c r="D15">
        <v>100</v>
      </c>
      <c r="E15">
        <v>100</v>
      </c>
      <c r="F15" t="s">
        <v>173</v>
      </c>
      <c r="G15" s="21" t="s">
        <v>106</v>
      </c>
    </row>
    <row r="16" spans="1:7" x14ac:dyDescent="0.3">
      <c r="A16">
        <v>390</v>
      </c>
      <c r="B16">
        <v>8</v>
      </c>
      <c r="C16">
        <v>2022</v>
      </c>
      <c r="D16">
        <v>50</v>
      </c>
      <c r="E16">
        <v>50</v>
      </c>
      <c r="F16" t="s">
        <v>116</v>
      </c>
      <c r="G16" s="21" t="s">
        <v>97</v>
      </c>
    </row>
    <row r="17" spans="1:7" x14ac:dyDescent="0.3">
      <c r="A17">
        <v>306</v>
      </c>
      <c r="B17">
        <v>8</v>
      </c>
      <c r="C17">
        <v>2022</v>
      </c>
      <c r="D17">
        <v>50</v>
      </c>
      <c r="E17">
        <v>50</v>
      </c>
      <c r="F17" t="s">
        <v>119</v>
      </c>
      <c r="G17" s="21" t="s">
        <v>10</v>
      </c>
    </row>
    <row r="18" spans="1:7" x14ac:dyDescent="0.3">
      <c r="A18">
        <v>397</v>
      </c>
      <c r="B18">
        <v>8</v>
      </c>
      <c r="C18">
        <v>2022</v>
      </c>
      <c r="D18">
        <v>50</v>
      </c>
      <c r="E18">
        <v>50</v>
      </c>
      <c r="F18" t="s">
        <v>121</v>
      </c>
      <c r="G18" s="21" t="s">
        <v>103</v>
      </c>
    </row>
    <row r="19" spans="1:7" x14ac:dyDescent="0.3">
      <c r="A19">
        <v>385</v>
      </c>
      <c r="B19">
        <v>8</v>
      </c>
      <c r="C19">
        <v>2022</v>
      </c>
      <c r="D19">
        <v>50</v>
      </c>
      <c r="E19">
        <v>50</v>
      </c>
      <c r="F19" t="s">
        <v>122</v>
      </c>
      <c r="G19" s="21" t="s">
        <v>92</v>
      </c>
    </row>
    <row r="20" spans="1:7" x14ac:dyDescent="0.3">
      <c r="A20">
        <v>311</v>
      </c>
      <c r="B20">
        <v>8</v>
      </c>
      <c r="C20">
        <v>2022</v>
      </c>
      <c r="D20">
        <v>50</v>
      </c>
      <c r="E20">
        <v>50</v>
      </c>
      <c r="F20" t="s">
        <v>116</v>
      </c>
      <c r="G20" s="21" t="s">
        <v>15</v>
      </c>
    </row>
    <row r="21" spans="1:7" x14ac:dyDescent="0.3">
      <c r="A21">
        <v>390</v>
      </c>
      <c r="B21">
        <v>9</v>
      </c>
      <c r="C21">
        <v>2022</v>
      </c>
      <c r="D21">
        <v>50</v>
      </c>
      <c r="E21">
        <v>50</v>
      </c>
      <c r="F21" t="s">
        <v>117</v>
      </c>
      <c r="G21" s="21" t="s">
        <v>97</v>
      </c>
    </row>
    <row r="22" spans="1:7" x14ac:dyDescent="0.3">
      <c r="A22">
        <v>306</v>
      </c>
      <c r="B22">
        <v>9</v>
      </c>
      <c r="C22">
        <v>2022</v>
      </c>
      <c r="D22">
        <v>50</v>
      </c>
      <c r="E22">
        <v>50</v>
      </c>
      <c r="F22" t="s">
        <v>120</v>
      </c>
      <c r="G22" s="21" t="s">
        <v>10</v>
      </c>
    </row>
    <row r="23" spans="1:7" x14ac:dyDescent="0.3">
      <c r="A23">
        <v>385</v>
      </c>
      <c r="B23">
        <v>9</v>
      </c>
      <c r="C23">
        <v>2022</v>
      </c>
      <c r="D23">
        <v>50</v>
      </c>
      <c r="E23">
        <v>50</v>
      </c>
      <c r="F23" t="s">
        <v>123</v>
      </c>
      <c r="G23" s="21" t="s">
        <v>92</v>
      </c>
    </row>
    <row r="24" spans="1:7" x14ac:dyDescent="0.3">
      <c r="A24">
        <v>311</v>
      </c>
      <c r="B24">
        <v>9</v>
      </c>
      <c r="C24">
        <v>2022</v>
      </c>
      <c r="D24">
        <v>50</v>
      </c>
      <c r="E24">
        <v>50</v>
      </c>
      <c r="F24" t="s">
        <v>117</v>
      </c>
      <c r="G24" s="21" t="s">
        <v>15</v>
      </c>
    </row>
    <row r="25" spans="1:7" x14ac:dyDescent="0.3">
      <c r="A25">
        <v>390</v>
      </c>
      <c r="B25">
        <v>10</v>
      </c>
      <c r="C25">
        <v>2022</v>
      </c>
      <c r="D25">
        <v>50</v>
      </c>
      <c r="E25">
        <v>50</v>
      </c>
      <c r="F25" t="s">
        <v>118</v>
      </c>
      <c r="G25" s="21" t="s">
        <v>97</v>
      </c>
    </row>
    <row r="26" spans="1:7" x14ac:dyDescent="0.3">
      <c r="A26">
        <v>392</v>
      </c>
      <c r="B26">
        <v>12</v>
      </c>
      <c r="C26">
        <v>2022</v>
      </c>
      <c r="D26">
        <v>50</v>
      </c>
      <c r="E26">
        <v>50</v>
      </c>
      <c r="G26" s="21" t="s">
        <v>99</v>
      </c>
    </row>
    <row r="27" spans="1:7" x14ac:dyDescent="0.3">
      <c r="A27">
        <v>397</v>
      </c>
      <c r="B27">
        <v>9</v>
      </c>
      <c r="C27">
        <v>2022</v>
      </c>
      <c r="D27">
        <v>35</v>
      </c>
      <c r="E27">
        <v>35</v>
      </c>
      <c r="F27" t="s">
        <v>115</v>
      </c>
      <c r="G27" s="21" t="s">
        <v>103</v>
      </c>
    </row>
    <row r="28" spans="1:7" x14ac:dyDescent="0.3">
      <c r="A28">
        <v>306</v>
      </c>
      <c r="B28">
        <v>10</v>
      </c>
      <c r="C28">
        <v>2022</v>
      </c>
      <c r="D28">
        <v>0</v>
      </c>
      <c r="E28">
        <v>0</v>
      </c>
      <c r="F28" t="s">
        <v>124</v>
      </c>
      <c r="G28" s="21" t="s">
        <v>10</v>
      </c>
    </row>
    <row r="29" spans="1:7" x14ac:dyDescent="0.3">
      <c r="A29">
        <v>400</v>
      </c>
      <c r="B29">
        <v>2</v>
      </c>
      <c r="C29">
        <v>2023</v>
      </c>
      <c r="D29">
        <v>100</v>
      </c>
      <c r="E29">
        <v>100</v>
      </c>
      <c r="F29" t="s">
        <v>130</v>
      </c>
      <c r="G29" s="21" t="s">
        <v>106</v>
      </c>
    </row>
    <row r="30" spans="1:7" x14ac:dyDescent="0.3">
      <c r="A30">
        <v>400</v>
      </c>
      <c r="B30">
        <v>4</v>
      </c>
      <c r="C30">
        <v>2023</v>
      </c>
      <c r="D30">
        <v>100</v>
      </c>
      <c r="E30">
        <v>100</v>
      </c>
      <c r="F30" t="s">
        <v>212</v>
      </c>
      <c r="G30" s="21" t="s">
        <v>106</v>
      </c>
    </row>
    <row r="31" spans="1:7" x14ac:dyDescent="0.3">
      <c r="A31">
        <v>400</v>
      </c>
      <c r="B31">
        <v>6</v>
      </c>
      <c r="C31">
        <v>2023</v>
      </c>
      <c r="D31">
        <v>100</v>
      </c>
      <c r="E31">
        <v>100</v>
      </c>
      <c r="F31" t="s">
        <v>185</v>
      </c>
      <c r="G31" s="21" t="s">
        <v>106</v>
      </c>
    </row>
    <row r="32" spans="1:7" x14ac:dyDescent="0.3">
      <c r="A32">
        <v>400</v>
      </c>
      <c r="B32">
        <v>8</v>
      </c>
      <c r="C32">
        <v>2023</v>
      </c>
      <c r="D32">
        <v>100</v>
      </c>
      <c r="E32">
        <v>100</v>
      </c>
      <c r="F32" t="s">
        <v>186</v>
      </c>
      <c r="G32" s="21" t="s">
        <v>106</v>
      </c>
    </row>
    <row r="33" spans="1:8" x14ac:dyDescent="0.3">
      <c r="A33">
        <v>400</v>
      </c>
      <c r="B33">
        <v>10</v>
      </c>
      <c r="C33">
        <v>2023</v>
      </c>
      <c r="D33">
        <v>100</v>
      </c>
      <c r="E33">
        <v>100</v>
      </c>
      <c r="F33" t="s">
        <v>187</v>
      </c>
      <c r="G33" s="21" t="s">
        <v>106</v>
      </c>
    </row>
    <row r="34" spans="1:8" x14ac:dyDescent="0.3">
      <c r="A34">
        <v>400</v>
      </c>
      <c r="B34">
        <v>12</v>
      </c>
      <c r="C34">
        <v>2023</v>
      </c>
      <c r="D34">
        <v>100</v>
      </c>
      <c r="E34">
        <v>100</v>
      </c>
      <c r="F34" t="s">
        <v>213</v>
      </c>
      <c r="G34" s="21" t="s">
        <v>106</v>
      </c>
    </row>
    <row r="35" spans="1:8" x14ac:dyDescent="0.3">
      <c r="A35">
        <v>422</v>
      </c>
      <c r="B35">
        <v>1</v>
      </c>
      <c r="C35">
        <v>2023</v>
      </c>
      <c r="D35">
        <v>50</v>
      </c>
      <c r="E35">
        <v>10</v>
      </c>
      <c r="F35" t="s">
        <v>188</v>
      </c>
      <c r="G35" s="21" t="s">
        <v>151</v>
      </c>
    </row>
    <row r="36" spans="1:8" x14ac:dyDescent="0.3">
      <c r="A36">
        <v>422</v>
      </c>
      <c r="B36">
        <v>4</v>
      </c>
      <c r="C36">
        <v>2023</v>
      </c>
      <c r="D36">
        <v>20</v>
      </c>
      <c r="E36">
        <v>10</v>
      </c>
      <c r="F36" t="s">
        <v>191</v>
      </c>
      <c r="G36" s="21" t="s">
        <v>151</v>
      </c>
    </row>
    <row r="37" spans="1:8" x14ac:dyDescent="0.3">
      <c r="A37">
        <v>422</v>
      </c>
      <c r="B37">
        <v>5</v>
      </c>
      <c r="C37">
        <v>2023</v>
      </c>
      <c r="D37">
        <v>10</v>
      </c>
      <c r="E37">
        <v>10</v>
      </c>
      <c r="F37" t="s">
        <v>192</v>
      </c>
      <c r="G37" s="21" t="s">
        <v>151</v>
      </c>
    </row>
    <row r="38" spans="1:8" x14ac:dyDescent="0.3">
      <c r="A38">
        <v>376</v>
      </c>
      <c r="B38">
        <v>1</v>
      </c>
      <c r="C38">
        <v>2023</v>
      </c>
      <c r="D38">
        <v>50</v>
      </c>
      <c r="E38">
        <v>10</v>
      </c>
      <c r="F38" t="s">
        <v>188</v>
      </c>
      <c r="G38" s="21" t="s">
        <v>67</v>
      </c>
    </row>
    <row r="39" spans="1:8" x14ac:dyDescent="0.3">
      <c r="A39">
        <v>376</v>
      </c>
      <c r="B39">
        <v>2</v>
      </c>
      <c r="C39">
        <v>2023</v>
      </c>
      <c r="D39">
        <v>40</v>
      </c>
      <c r="E39">
        <v>10</v>
      </c>
      <c r="F39" t="s">
        <v>219</v>
      </c>
      <c r="G39" s="21" t="s">
        <v>67</v>
      </c>
    </row>
    <row r="40" spans="1:8" x14ac:dyDescent="0.3">
      <c r="A40">
        <v>395</v>
      </c>
      <c r="B40">
        <v>1</v>
      </c>
      <c r="C40">
        <v>2023</v>
      </c>
      <c r="D40">
        <v>50</v>
      </c>
      <c r="E40">
        <v>10</v>
      </c>
      <c r="F40" t="s">
        <v>188</v>
      </c>
      <c r="G40" s="21" t="s">
        <v>101</v>
      </c>
    </row>
    <row r="41" spans="1:8" x14ac:dyDescent="0.3">
      <c r="A41">
        <v>395</v>
      </c>
      <c r="B41">
        <v>2</v>
      </c>
      <c r="C41">
        <v>2023</v>
      </c>
      <c r="D41">
        <v>40</v>
      </c>
      <c r="E41">
        <v>10</v>
      </c>
      <c r="F41" t="s">
        <v>219</v>
      </c>
      <c r="G41" s="21" t="s">
        <v>101</v>
      </c>
    </row>
    <row r="42" spans="1:8" x14ac:dyDescent="0.3">
      <c r="A42">
        <v>395</v>
      </c>
      <c r="B42">
        <v>3</v>
      </c>
      <c r="C42">
        <v>2023</v>
      </c>
      <c r="D42">
        <v>30</v>
      </c>
      <c r="E42">
        <v>10</v>
      </c>
      <c r="F42" t="s">
        <v>190</v>
      </c>
      <c r="G42" s="21" t="s">
        <v>101</v>
      </c>
    </row>
    <row r="43" spans="1:8" x14ac:dyDescent="0.3">
      <c r="A43">
        <v>395</v>
      </c>
      <c r="B43">
        <v>4</v>
      </c>
      <c r="C43">
        <v>2023</v>
      </c>
      <c r="D43">
        <v>20</v>
      </c>
      <c r="E43">
        <v>10</v>
      </c>
      <c r="F43" t="s">
        <v>191</v>
      </c>
      <c r="G43" s="21" t="s">
        <v>101</v>
      </c>
    </row>
    <row r="44" spans="1:8" x14ac:dyDescent="0.3">
      <c r="A44">
        <v>395</v>
      </c>
      <c r="B44">
        <v>5</v>
      </c>
      <c r="C44">
        <v>2023</v>
      </c>
      <c r="D44">
        <v>10</v>
      </c>
      <c r="E44">
        <v>10</v>
      </c>
      <c r="F44" t="s">
        <v>192</v>
      </c>
      <c r="G44" s="21" t="s">
        <v>101</v>
      </c>
    </row>
    <row r="45" spans="1:8" x14ac:dyDescent="0.3">
      <c r="A45">
        <v>304</v>
      </c>
      <c r="B45">
        <v>1</v>
      </c>
      <c r="C45">
        <v>2023</v>
      </c>
      <c r="D45">
        <v>50</v>
      </c>
      <c r="E45">
        <v>10</v>
      </c>
      <c r="F45" t="s">
        <v>188</v>
      </c>
      <c r="G45" s="23" t="s">
        <v>8</v>
      </c>
    </row>
    <row r="46" spans="1:8" x14ac:dyDescent="0.3">
      <c r="A46">
        <v>304</v>
      </c>
      <c r="B46">
        <v>2</v>
      </c>
      <c r="C46">
        <v>2023</v>
      </c>
      <c r="D46">
        <v>40</v>
      </c>
      <c r="E46">
        <v>10</v>
      </c>
      <c r="F46" t="s">
        <v>219</v>
      </c>
      <c r="G46" s="23" t="s">
        <v>8</v>
      </c>
    </row>
    <row r="47" spans="1:8" x14ac:dyDescent="0.3">
      <c r="A47">
        <v>304</v>
      </c>
      <c r="B47">
        <v>3</v>
      </c>
      <c r="C47">
        <v>2023</v>
      </c>
      <c r="D47">
        <v>30</v>
      </c>
      <c r="E47">
        <v>10</v>
      </c>
      <c r="F47" t="s">
        <v>190</v>
      </c>
      <c r="G47" s="23" t="s">
        <v>8</v>
      </c>
      <c r="H47" s="12"/>
    </row>
    <row r="48" spans="1:8" x14ac:dyDescent="0.3">
      <c r="A48">
        <v>304</v>
      </c>
      <c r="B48">
        <v>4</v>
      </c>
      <c r="C48">
        <v>2023</v>
      </c>
      <c r="D48">
        <v>20</v>
      </c>
      <c r="E48">
        <v>10</v>
      </c>
      <c r="F48" t="s">
        <v>191</v>
      </c>
      <c r="G48" s="23" t="s">
        <v>8</v>
      </c>
    </row>
    <row r="49" spans="1:8" x14ac:dyDescent="0.3">
      <c r="A49">
        <v>304</v>
      </c>
      <c r="B49">
        <v>5</v>
      </c>
      <c r="C49">
        <v>2023</v>
      </c>
      <c r="D49">
        <v>10</v>
      </c>
      <c r="E49">
        <v>10</v>
      </c>
      <c r="F49" t="s">
        <v>192</v>
      </c>
      <c r="G49" s="23" t="s">
        <v>8</v>
      </c>
    </row>
    <row r="50" spans="1:8" x14ac:dyDescent="0.3">
      <c r="A50">
        <v>317</v>
      </c>
      <c r="B50">
        <v>1</v>
      </c>
      <c r="C50">
        <v>2023</v>
      </c>
      <c r="D50">
        <v>50</v>
      </c>
      <c r="E50">
        <v>10</v>
      </c>
      <c r="F50" t="s">
        <v>188</v>
      </c>
      <c r="G50" s="23" t="s">
        <v>21</v>
      </c>
    </row>
    <row r="51" spans="1:8" x14ac:dyDescent="0.3">
      <c r="A51">
        <v>317</v>
      </c>
      <c r="B51">
        <v>2</v>
      </c>
      <c r="C51">
        <v>2023</v>
      </c>
      <c r="D51">
        <v>40</v>
      </c>
      <c r="E51">
        <v>10</v>
      </c>
      <c r="F51" t="s">
        <v>219</v>
      </c>
      <c r="G51" s="23" t="s">
        <v>21</v>
      </c>
    </row>
    <row r="52" spans="1:8" x14ac:dyDescent="0.3">
      <c r="A52">
        <v>317</v>
      </c>
      <c r="B52">
        <v>3</v>
      </c>
      <c r="C52">
        <v>2023</v>
      </c>
      <c r="D52">
        <v>30</v>
      </c>
      <c r="E52">
        <v>10</v>
      </c>
      <c r="F52" t="s">
        <v>190</v>
      </c>
      <c r="G52" s="23" t="s">
        <v>21</v>
      </c>
      <c r="H52" s="12"/>
    </row>
    <row r="53" spans="1:8" x14ac:dyDescent="0.3">
      <c r="A53">
        <v>317</v>
      </c>
      <c r="B53">
        <v>4</v>
      </c>
      <c r="C53">
        <v>2023</v>
      </c>
      <c r="D53">
        <v>20</v>
      </c>
      <c r="E53">
        <v>10</v>
      </c>
      <c r="F53" t="s">
        <v>191</v>
      </c>
      <c r="G53" s="23" t="s">
        <v>21</v>
      </c>
    </row>
    <row r="54" spans="1:8" x14ac:dyDescent="0.3">
      <c r="A54">
        <v>317</v>
      </c>
      <c r="B54">
        <v>5</v>
      </c>
      <c r="C54">
        <v>2023</v>
      </c>
      <c r="D54">
        <v>10</v>
      </c>
      <c r="E54">
        <v>10</v>
      </c>
      <c r="F54" t="s">
        <v>192</v>
      </c>
      <c r="G54" s="23" t="s">
        <v>21</v>
      </c>
    </row>
    <row r="55" spans="1:8" x14ac:dyDescent="0.3">
      <c r="A55">
        <v>325</v>
      </c>
      <c r="B55">
        <v>1</v>
      </c>
      <c r="C55">
        <v>2023</v>
      </c>
      <c r="D55">
        <v>50</v>
      </c>
      <c r="E55">
        <v>10</v>
      </c>
      <c r="F55" t="s">
        <v>188</v>
      </c>
      <c r="G55" s="21" t="s">
        <v>27</v>
      </c>
    </row>
    <row r="56" spans="1:8" x14ac:dyDescent="0.3">
      <c r="A56">
        <v>325</v>
      </c>
      <c r="B56">
        <v>2</v>
      </c>
      <c r="C56">
        <v>2023</v>
      </c>
      <c r="D56">
        <v>40</v>
      </c>
      <c r="E56">
        <v>10</v>
      </c>
      <c r="F56" t="s">
        <v>219</v>
      </c>
      <c r="G56" s="21" t="s">
        <v>27</v>
      </c>
    </row>
    <row r="57" spans="1:8" x14ac:dyDescent="0.3">
      <c r="A57">
        <v>325</v>
      </c>
      <c r="B57">
        <v>3</v>
      </c>
      <c r="C57">
        <v>2023</v>
      </c>
      <c r="D57">
        <v>30</v>
      </c>
      <c r="E57">
        <v>10</v>
      </c>
      <c r="F57" t="s">
        <v>190</v>
      </c>
      <c r="G57" s="21" t="s">
        <v>27</v>
      </c>
      <c r="H57" s="12"/>
    </row>
    <row r="58" spans="1:8" x14ac:dyDescent="0.3">
      <c r="A58">
        <v>325</v>
      </c>
      <c r="B58">
        <v>4</v>
      </c>
      <c r="C58">
        <v>2023</v>
      </c>
      <c r="D58">
        <v>20</v>
      </c>
      <c r="E58">
        <v>10</v>
      </c>
      <c r="F58" t="s">
        <v>191</v>
      </c>
      <c r="G58" s="21" t="s">
        <v>27</v>
      </c>
    </row>
    <row r="59" spans="1:8" x14ac:dyDescent="0.3">
      <c r="A59">
        <v>325</v>
      </c>
      <c r="B59">
        <v>5</v>
      </c>
      <c r="C59">
        <v>2023</v>
      </c>
      <c r="D59">
        <v>10</v>
      </c>
      <c r="E59">
        <v>10</v>
      </c>
      <c r="F59" t="s">
        <v>192</v>
      </c>
      <c r="G59" s="21" t="s">
        <v>27</v>
      </c>
    </row>
    <row r="60" spans="1:8" x14ac:dyDescent="0.3">
      <c r="A60">
        <v>328</v>
      </c>
      <c r="B60">
        <v>1</v>
      </c>
      <c r="C60">
        <v>2023</v>
      </c>
      <c r="D60">
        <v>50</v>
      </c>
      <c r="E60">
        <v>10</v>
      </c>
      <c r="F60" t="s">
        <v>188</v>
      </c>
      <c r="G60" s="21" t="s">
        <v>30</v>
      </c>
    </row>
    <row r="61" spans="1:8" x14ac:dyDescent="0.3">
      <c r="A61">
        <v>328</v>
      </c>
      <c r="B61">
        <v>2</v>
      </c>
      <c r="C61">
        <v>2023</v>
      </c>
      <c r="D61">
        <v>40</v>
      </c>
      <c r="E61">
        <v>10</v>
      </c>
      <c r="F61" t="s">
        <v>219</v>
      </c>
      <c r="G61" s="21" t="s">
        <v>30</v>
      </c>
    </row>
    <row r="62" spans="1:8" x14ac:dyDescent="0.3">
      <c r="A62">
        <v>328</v>
      </c>
      <c r="B62">
        <v>3</v>
      </c>
      <c r="C62">
        <v>2023</v>
      </c>
      <c r="D62">
        <v>30</v>
      </c>
      <c r="E62">
        <v>10</v>
      </c>
      <c r="F62" t="s">
        <v>190</v>
      </c>
      <c r="G62" s="21" t="s">
        <v>30</v>
      </c>
      <c r="H62" s="12"/>
    </row>
    <row r="63" spans="1:8" x14ac:dyDescent="0.3">
      <c r="A63">
        <v>328</v>
      </c>
      <c r="B63">
        <v>4</v>
      </c>
      <c r="C63">
        <v>2023</v>
      </c>
      <c r="D63">
        <v>20</v>
      </c>
      <c r="E63">
        <v>10</v>
      </c>
      <c r="F63" t="s">
        <v>191</v>
      </c>
      <c r="G63" s="21" t="s">
        <v>30</v>
      </c>
    </row>
    <row r="64" spans="1:8" x14ac:dyDescent="0.3">
      <c r="A64">
        <v>328</v>
      </c>
      <c r="B64">
        <v>5</v>
      </c>
      <c r="C64">
        <v>2023</v>
      </c>
      <c r="D64">
        <v>10</v>
      </c>
      <c r="E64">
        <v>10</v>
      </c>
      <c r="F64" t="s">
        <v>192</v>
      </c>
      <c r="G64" s="21" t="s">
        <v>30</v>
      </c>
    </row>
    <row r="65" spans="1:8" x14ac:dyDescent="0.3">
      <c r="A65">
        <v>311</v>
      </c>
      <c r="B65">
        <v>1</v>
      </c>
      <c r="C65">
        <v>2023</v>
      </c>
      <c r="D65">
        <v>50</v>
      </c>
      <c r="E65">
        <v>10</v>
      </c>
      <c r="F65" t="s">
        <v>188</v>
      </c>
      <c r="G65" s="21" t="s">
        <v>15</v>
      </c>
    </row>
    <row r="66" spans="1:8" x14ac:dyDescent="0.3">
      <c r="A66">
        <v>311</v>
      </c>
      <c r="B66">
        <v>2</v>
      </c>
      <c r="C66">
        <v>2023</v>
      </c>
      <c r="D66">
        <v>40</v>
      </c>
      <c r="E66">
        <v>10</v>
      </c>
      <c r="F66" t="s">
        <v>219</v>
      </c>
      <c r="G66" s="21" t="s">
        <v>15</v>
      </c>
    </row>
    <row r="67" spans="1:8" x14ac:dyDescent="0.3">
      <c r="A67">
        <v>311</v>
      </c>
      <c r="B67">
        <v>3</v>
      </c>
      <c r="C67">
        <v>2023</v>
      </c>
      <c r="D67">
        <v>30</v>
      </c>
      <c r="E67">
        <v>10</v>
      </c>
      <c r="F67" t="s">
        <v>190</v>
      </c>
      <c r="G67" s="21" t="s">
        <v>15</v>
      </c>
      <c r="H67" s="12"/>
    </row>
    <row r="68" spans="1:8" x14ac:dyDescent="0.3">
      <c r="A68">
        <v>311</v>
      </c>
      <c r="B68">
        <v>4</v>
      </c>
      <c r="C68">
        <v>2023</v>
      </c>
      <c r="D68">
        <v>20</v>
      </c>
      <c r="E68">
        <v>10</v>
      </c>
      <c r="F68" t="s">
        <v>191</v>
      </c>
      <c r="G68" s="21" t="s">
        <v>15</v>
      </c>
    </row>
    <row r="69" spans="1:8" x14ac:dyDescent="0.3">
      <c r="A69">
        <v>311</v>
      </c>
      <c r="B69">
        <v>5</v>
      </c>
      <c r="C69">
        <v>2023</v>
      </c>
      <c r="D69">
        <v>10</v>
      </c>
      <c r="E69">
        <v>10</v>
      </c>
      <c r="F69" t="s">
        <v>192</v>
      </c>
      <c r="G69" s="21" t="s">
        <v>15</v>
      </c>
    </row>
    <row r="70" spans="1:8" x14ac:dyDescent="0.3">
      <c r="A70">
        <v>308</v>
      </c>
      <c r="B70">
        <v>1</v>
      </c>
      <c r="C70">
        <v>2023</v>
      </c>
      <c r="D70">
        <v>50</v>
      </c>
      <c r="E70">
        <v>10</v>
      </c>
      <c r="F70" t="s">
        <v>188</v>
      </c>
      <c r="G70" s="21" t="s">
        <v>12</v>
      </c>
    </row>
    <row r="71" spans="1:8" x14ac:dyDescent="0.3">
      <c r="A71">
        <v>308</v>
      </c>
      <c r="B71">
        <v>2</v>
      </c>
      <c r="C71">
        <v>2023</v>
      </c>
      <c r="D71">
        <v>40</v>
      </c>
      <c r="E71">
        <v>10</v>
      </c>
      <c r="F71" t="s">
        <v>219</v>
      </c>
      <c r="G71" s="21" t="s">
        <v>12</v>
      </c>
    </row>
    <row r="72" spans="1:8" x14ac:dyDescent="0.3">
      <c r="A72">
        <v>308</v>
      </c>
      <c r="B72">
        <v>3</v>
      </c>
      <c r="C72">
        <v>2023</v>
      </c>
      <c r="D72">
        <v>30</v>
      </c>
      <c r="E72">
        <v>10</v>
      </c>
      <c r="F72" t="s">
        <v>190</v>
      </c>
      <c r="G72" s="21" t="s">
        <v>12</v>
      </c>
      <c r="H72" s="12"/>
    </row>
    <row r="73" spans="1:8" x14ac:dyDescent="0.3">
      <c r="A73">
        <v>308</v>
      </c>
      <c r="B73">
        <v>4</v>
      </c>
      <c r="C73">
        <v>2023</v>
      </c>
      <c r="D73">
        <v>20</v>
      </c>
      <c r="E73">
        <v>10</v>
      </c>
      <c r="F73" t="s">
        <v>191</v>
      </c>
      <c r="G73" s="21" t="s">
        <v>12</v>
      </c>
    </row>
    <row r="74" spans="1:8" x14ac:dyDescent="0.3">
      <c r="A74">
        <v>308</v>
      </c>
      <c r="B74">
        <v>5</v>
      </c>
      <c r="C74">
        <v>2023</v>
      </c>
      <c r="D74">
        <v>10</v>
      </c>
      <c r="E74">
        <v>10</v>
      </c>
      <c r="F74" t="s">
        <v>192</v>
      </c>
      <c r="G74" s="21" t="s">
        <v>12</v>
      </c>
    </row>
    <row r="75" spans="1:8" x14ac:dyDescent="0.3">
      <c r="A75">
        <v>318</v>
      </c>
      <c r="B75">
        <v>1</v>
      </c>
      <c r="C75">
        <v>2023</v>
      </c>
      <c r="D75">
        <v>50</v>
      </c>
      <c r="E75">
        <v>10</v>
      </c>
      <c r="F75" t="s">
        <v>188</v>
      </c>
      <c r="G75" s="21" t="s">
        <v>22</v>
      </c>
    </row>
    <row r="76" spans="1:8" x14ac:dyDescent="0.3">
      <c r="A76">
        <v>318</v>
      </c>
      <c r="B76">
        <v>2</v>
      </c>
      <c r="C76">
        <v>2023</v>
      </c>
      <c r="D76">
        <v>40</v>
      </c>
      <c r="E76">
        <v>10</v>
      </c>
      <c r="F76" t="s">
        <v>219</v>
      </c>
      <c r="G76" s="21" t="s">
        <v>22</v>
      </c>
    </row>
    <row r="77" spans="1:8" x14ac:dyDescent="0.3">
      <c r="A77">
        <v>318</v>
      </c>
      <c r="B77">
        <v>3</v>
      </c>
      <c r="C77">
        <v>2023</v>
      </c>
      <c r="D77">
        <v>30</v>
      </c>
      <c r="E77">
        <v>10</v>
      </c>
      <c r="F77" t="s">
        <v>190</v>
      </c>
      <c r="G77" s="21" t="s">
        <v>22</v>
      </c>
      <c r="H77" s="12"/>
    </row>
    <row r="78" spans="1:8" x14ac:dyDescent="0.3">
      <c r="A78">
        <v>318</v>
      </c>
      <c r="B78">
        <v>4</v>
      </c>
      <c r="C78">
        <v>2023</v>
      </c>
      <c r="D78">
        <v>20</v>
      </c>
      <c r="E78">
        <v>10</v>
      </c>
      <c r="F78" t="s">
        <v>191</v>
      </c>
      <c r="G78" s="21" t="s">
        <v>22</v>
      </c>
    </row>
    <row r="79" spans="1:8" x14ac:dyDescent="0.3">
      <c r="A79">
        <v>318</v>
      </c>
      <c r="B79">
        <v>5</v>
      </c>
      <c r="C79">
        <v>2023</v>
      </c>
      <c r="D79">
        <v>10</v>
      </c>
      <c r="E79">
        <v>10</v>
      </c>
      <c r="F79" t="s">
        <v>192</v>
      </c>
      <c r="G79" s="21" t="s">
        <v>22</v>
      </c>
    </row>
    <row r="80" spans="1:8" x14ac:dyDescent="0.3">
      <c r="A80">
        <v>295</v>
      </c>
      <c r="B80">
        <v>1</v>
      </c>
      <c r="C80">
        <v>2023</v>
      </c>
      <c r="D80">
        <v>50</v>
      </c>
      <c r="E80">
        <v>10</v>
      </c>
      <c r="F80" t="s">
        <v>188</v>
      </c>
      <c r="G80" s="21" t="s">
        <v>1</v>
      </c>
    </row>
    <row r="81" spans="1:8" x14ac:dyDescent="0.3">
      <c r="A81">
        <v>295</v>
      </c>
      <c r="B81">
        <v>2</v>
      </c>
      <c r="C81">
        <v>2023</v>
      </c>
      <c r="D81">
        <v>40</v>
      </c>
      <c r="E81">
        <v>10</v>
      </c>
      <c r="F81" t="s">
        <v>219</v>
      </c>
      <c r="G81" s="21" t="s">
        <v>1</v>
      </c>
    </row>
    <row r="82" spans="1:8" x14ac:dyDescent="0.3">
      <c r="A82">
        <v>295</v>
      </c>
      <c r="B82">
        <v>3</v>
      </c>
      <c r="C82">
        <v>2023</v>
      </c>
      <c r="D82">
        <v>30</v>
      </c>
      <c r="E82">
        <v>10</v>
      </c>
      <c r="F82" t="s">
        <v>190</v>
      </c>
      <c r="G82" s="21" t="s">
        <v>1</v>
      </c>
      <c r="H82" s="12"/>
    </row>
    <row r="83" spans="1:8" x14ac:dyDescent="0.3">
      <c r="A83">
        <v>295</v>
      </c>
      <c r="B83">
        <v>4</v>
      </c>
      <c r="C83">
        <v>2023</v>
      </c>
      <c r="D83">
        <v>20</v>
      </c>
      <c r="E83">
        <v>10</v>
      </c>
      <c r="F83" t="s">
        <v>191</v>
      </c>
      <c r="G83" s="21" t="s">
        <v>1</v>
      </c>
    </row>
    <row r="84" spans="1:8" x14ac:dyDescent="0.3">
      <c r="A84">
        <v>295</v>
      </c>
      <c r="B84">
        <v>5</v>
      </c>
      <c r="C84">
        <v>2023</v>
      </c>
      <c r="D84">
        <v>10</v>
      </c>
      <c r="E84">
        <v>10</v>
      </c>
      <c r="F84" t="s">
        <v>192</v>
      </c>
      <c r="G84" s="21" t="s">
        <v>1</v>
      </c>
    </row>
    <row r="85" spans="1:8" x14ac:dyDescent="0.3">
      <c r="A85">
        <v>313</v>
      </c>
      <c r="B85">
        <v>1</v>
      </c>
      <c r="C85">
        <v>2023</v>
      </c>
      <c r="D85">
        <v>50</v>
      </c>
      <c r="E85">
        <v>10</v>
      </c>
      <c r="F85" t="s">
        <v>188</v>
      </c>
      <c r="G85" s="21" t="s">
        <v>17</v>
      </c>
    </row>
    <row r="86" spans="1:8" x14ac:dyDescent="0.3">
      <c r="A86">
        <v>313</v>
      </c>
      <c r="B86">
        <v>2</v>
      </c>
      <c r="C86">
        <v>2023</v>
      </c>
      <c r="D86">
        <v>40</v>
      </c>
      <c r="E86">
        <v>10</v>
      </c>
      <c r="F86" t="s">
        <v>219</v>
      </c>
      <c r="G86" s="21" t="s">
        <v>17</v>
      </c>
    </row>
    <row r="87" spans="1:8" x14ac:dyDescent="0.3">
      <c r="A87">
        <v>333</v>
      </c>
      <c r="B87">
        <v>1</v>
      </c>
      <c r="C87">
        <v>2023</v>
      </c>
      <c r="D87">
        <v>50</v>
      </c>
      <c r="E87">
        <v>10</v>
      </c>
      <c r="F87" t="s">
        <v>188</v>
      </c>
      <c r="G87" s="21" t="s">
        <v>34</v>
      </c>
    </row>
    <row r="88" spans="1:8" x14ac:dyDescent="0.3">
      <c r="A88">
        <v>333</v>
      </c>
      <c r="B88">
        <v>2</v>
      </c>
      <c r="C88">
        <v>2023</v>
      </c>
      <c r="D88">
        <v>40</v>
      </c>
      <c r="E88">
        <v>10</v>
      </c>
      <c r="F88" t="s">
        <v>219</v>
      </c>
      <c r="G88" s="21" t="s">
        <v>34</v>
      </c>
    </row>
    <row r="89" spans="1:8" x14ac:dyDescent="0.3">
      <c r="A89">
        <v>333</v>
      </c>
      <c r="B89">
        <v>3</v>
      </c>
      <c r="C89">
        <v>2023</v>
      </c>
      <c r="D89">
        <v>30</v>
      </c>
      <c r="E89">
        <v>10</v>
      </c>
      <c r="F89" t="s">
        <v>190</v>
      </c>
      <c r="G89" s="21" t="s">
        <v>34</v>
      </c>
      <c r="H89" s="12"/>
    </row>
    <row r="90" spans="1:8" x14ac:dyDescent="0.3">
      <c r="A90">
        <v>333</v>
      </c>
      <c r="B90">
        <v>4</v>
      </c>
      <c r="C90">
        <v>2023</v>
      </c>
      <c r="D90">
        <v>20</v>
      </c>
      <c r="E90">
        <v>10</v>
      </c>
      <c r="F90" t="s">
        <v>191</v>
      </c>
      <c r="G90" s="21" t="s">
        <v>34</v>
      </c>
    </row>
    <row r="91" spans="1:8" x14ac:dyDescent="0.3">
      <c r="A91">
        <v>333</v>
      </c>
      <c r="B91">
        <v>5</v>
      </c>
      <c r="C91">
        <v>2023</v>
      </c>
      <c r="D91">
        <v>10</v>
      </c>
      <c r="E91">
        <v>10</v>
      </c>
      <c r="F91" t="s">
        <v>192</v>
      </c>
      <c r="G91" s="21" t="s">
        <v>34</v>
      </c>
    </row>
    <row r="92" spans="1:8" x14ac:dyDescent="0.3">
      <c r="A92">
        <v>346</v>
      </c>
      <c r="B92">
        <v>1</v>
      </c>
      <c r="C92">
        <v>2023</v>
      </c>
      <c r="D92">
        <v>50</v>
      </c>
      <c r="E92">
        <v>10</v>
      </c>
      <c r="F92" t="s">
        <v>188</v>
      </c>
      <c r="G92" s="21" t="s">
        <v>46</v>
      </c>
    </row>
    <row r="93" spans="1:8" x14ac:dyDescent="0.3">
      <c r="A93">
        <v>346</v>
      </c>
      <c r="B93">
        <v>2</v>
      </c>
      <c r="C93">
        <v>2023</v>
      </c>
      <c r="D93">
        <v>40</v>
      </c>
      <c r="E93">
        <v>40</v>
      </c>
      <c r="F93" t="s">
        <v>219</v>
      </c>
      <c r="G93" s="21" t="s">
        <v>46</v>
      </c>
    </row>
    <row r="94" spans="1:8" x14ac:dyDescent="0.3">
      <c r="A94">
        <v>300</v>
      </c>
      <c r="B94">
        <v>1</v>
      </c>
      <c r="C94">
        <v>2023</v>
      </c>
      <c r="D94">
        <v>50</v>
      </c>
      <c r="E94">
        <v>10</v>
      </c>
      <c r="F94" t="s">
        <v>188</v>
      </c>
      <c r="G94" s="21" t="s">
        <v>4</v>
      </c>
    </row>
    <row r="95" spans="1:8" x14ac:dyDescent="0.3">
      <c r="A95">
        <v>300</v>
      </c>
      <c r="B95">
        <v>2</v>
      </c>
      <c r="C95">
        <v>2023</v>
      </c>
      <c r="D95">
        <v>40</v>
      </c>
      <c r="E95">
        <v>10</v>
      </c>
      <c r="F95" t="s">
        <v>219</v>
      </c>
      <c r="G95" s="21" t="s">
        <v>4</v>
      </c>
    </row>
    <row r="96" spans="1:8" x14ac:dyDescent="0.3">
      <c r="A96">
        <v>300</v>
      </c>
      <c r="B96">
        <v>3</v>
      </c>
      <c r="C96">
        <v>2023</v>
      </c>
      <c r="D96">
        <v>30</v>
      </c>
      <c r="E96">
        <v>10</v>
      </c>
      <c r="F96" t="s">
        <v>190</v>
      </c>
      <c r="G96" s="21" t="s">
        <v>4</v>
      </c>
      <c r="H96" s="12"/>
    </row>
    <row r="97" spans="1:8" x14ac:dyDescent="0.3">
      <c r="A97">
        <v>300</v>
      </c>
      <c r="B97">
        <v>4</v>
      </c>
      <c r="C97">
        <v>2023</v>
      </c>
      <c r="D97">
        <v>20</v>
      </c>
      <c r="E97">
        <v>10</v>
      </c>
      <c r="F97" t="s">
        <v>191</v>
      </c>
      <c r="G97" s="21" t="s">
        <v>4</v>
      </c>
    </row>
    <row r="98" spans="1:8" x14ac:dyDescent="0.3">
      <c r="A98">
        <v>300</v>
      </c>
      <c r="B98">
        <v>5</v>
      </c>
      <c r="C98">
        <v>2023</v>
      </c>
      <c r="D98">
        <v>10</v>
      </c>
      <c r="E98">
        <v>10</v>
      </c>
      <c r="F98" t="s">
        <v>192</v>
      </c>
      <c r="G98" s="21" t="s">
        <v>4</v>
      </c>
    </row>
    <row r="99" spans="1:8" x14ac:dyDescent="0.3">
      <c r="A99">
        <v>297</v>
      </c>
      <c r="B99">
        <v>1</v>
      </c>
      <c r="C99">
        <v>2023</v>
      </c>
      <c r="D99">
        <v>50</v>
      </c>
      <c r="E99">
        <v>10</v>
      </c>
      <c r="F99" t="s">
        <v>188</v>
      </c>
      <c r="G99" s="21" t="s">
        <v>2</v>
      </c>
    </row>
    <row r="100" spans="1:8" x14ac:dyDescent="0.3">
      <c r="A100">
        <v>297</v>
      </c>
      <c r="B100">
        <v>2</v>
      </c>
      <c r="C100">
        <v>2023</v>
      </c>
      <c r="D100">
        <v>40</v>
      </c>
      <c r="E100">
        <v>10</v>
      </c>
      <c r="F100" t="s">
        <v>219</v>
      </c>
      <c r="G100" s="21" t="s">
        <v>2</v>
      </c>
    </row>
    <row r="101" spans="1:8" x14ac:dyDescent="0.3">
      <c r="A101">
        <v>297</v>
      </c>
      <c r="B101">
        <v>3</v>
      </c>
      <c r="C101">
        <v>2023</v>
      </c>
      <c r="D101">
        <v>30</v>
      </c>
      <c r="E101">
        <v>10</v>
      </c>
      <c r="F101" t="s">
        <v>190</v>
      </c>
      <c r="G101" s="21" t="s">
        <v>2</v>
      </c>
      <c r="H101" s="12"/>
    </row>
    <row r="102" spans="1:8" x14ac:dyDescent="0.3">
      <c r="A102">
        <v>297</v>
      </c>
      <c r="B102">
        <v>4</v>
      </c>
      <c r="C102">
        <v>2023</v>
      </c>
      <c r="D102">
        <v>20</v>
      </c>
      <c r="E102">
        <v>10</v>
      </c>
      <c r="F102" t="s">
        <v>191</v>
      </c>
      <c r="G102" s="21" t="s">
        <v>2</v>
      </c>
    </row>
    <row r="103" spans="1:8" x14ac:dyDescent="0.3">
      <c r="A103">
        <v>297</v>
      </c>
      <c r="B103">
        <v>5</v>
      </c>
      <c r="C103">
        <v>2023</v>
      </c>
      <c r="D103">
        <v>10</v>
      </c>
      <c r="E103">
        <v>10</v>
      </c>
      <c r="F103" t="s">
        <v>192</v>
      </c>
      <c r="G103" s="21" t="s">
        <v>2</v>
      </c>
    </row>
    <row r="104" spans="1:8" x14ac:dyDescent="0.3">
      <c r="A104">
        <v>397</v>
      </c>
      <c r="B104">
        <v>2</v>
      </c>
      <c r="C104">
        <v>2023</v>
      </c>
      <c r="D104">
        <v>190</v>
      </c>
      <c r="E104">
        <v>50</v>
      </c>
      <c r="F104" t="s">
        <v>196</v>
      </c>
      <c r="G104" s="23" t="s">
        <v>103</v>
      </c>
    </row>
    <row r="105" spans="1:8" x14ac:dyDescent="0.3">
      <c r="A105">
        <v>397</v>
      </c>
      <c r="B105">
        <v>3</v>
      </c>
      <c r="C105">
        <v>2023</v>
      </c>
      <c r="D105">
        <v>140</v>
      </c>
      <c r="E105">
        <v>140</v>
      </c>
      <c r="F105" t="s">
        <v>235</v>
      </c>
      <c r="G105" s="23" t="s">
        <v>103</v>
      </c>
    </row>
    <row r="106" spans="1:8" x14ac:dyDescent="0.3">
      <c r="A106">
        <v>422</v>
      </c>
      <c r="B106">
        <v>2</v>
      </c>
      <c r="C106">
        <v>2023</v>
      </c>
      <c r="D106">
        <v>420</v>
      </c>
      <c r="E106">
        <v>210</v>
      </c>
      <c r="F106" t="s">
        <v>200</v>
      </c>
      <c r="G106" s="12" t="s">
        <v>151</v>
      </c>
    </row>
    <row r="107" spans="1:8" x14ac:dyDescent="0.3">
      <c r="A107">
        <v>422</v>
      </c>
      <c r="B107">
        <v>3</v>
      </c>
      <c r="C107">
        <v>2023</v>
      </c>
      <c r="D107">
        <v>210</v>
      </c>
      <c r="E107">
        <v>210</v>
      </c>
      <c r="F107" t="s">
        <v>201</v>
      </c>
      <c r="G107" s="12" t="s">
        <v>151</v>
      </c>
    </row>
    <row r="108" spans="1:8" x14ac:dyDescent="0.3">
      <c r="A108">
        <v>436</v>
      </c>
      <c r="B108">
        <v>3</v>
      </c>
      <c r="C108">
        <v>2023</v>
      </c>
      <c r="D108">
        <v>200</v>
      </c>
      <c r="E108">
        <v>100</v>
      </c>
      <c r="F108" t="s">
        <v>208</v>
      </c>
      <c r="G108" t="s">
        <v>177</v>
      </c>
    </row>
    <row r="109" spans="1:8" x14ac:dyDescent="0.3">
      <c r="A109">
        <v>436</v>
      </c>
      <c r="B109">
        <v>4</v>
      </c>
      <c r="C109">
        <v>2023</v>
      </c>
      <c r="D109">
        <v>100</v>
      </c>
      <c r="E109">
        <v>100</v>
      </c>
      <c r="F109" t="s">
        <v>226</v>
      </c>
      <c r="G109" t="s">
        <v>177</v>
      </c>
    </row>
    <row r="110" spans="1:8" ht="28.8" x14ac:dyDescent="0.3">
      <c r="A110">
        <v>376</v>
      </c>
      <c r="B110">
        <v>3</v>
      </c>
      <c r="C110">
        <v>2023</v>
      </c>
      <c r="D110">
        <v>2530</v>
      </c>
      <c r="E110">
        <v>160</v>
      </c>
      <c r="F110" s="29" t="s">
        <v>243</v>
      </c>
      <c r="G110" s="12" t="s">
        <v>67</v>
      </c>
    </row>
    <row r="111" spans="1:8" ht="28.8" x14ac:dyDescent="0.3">
      <c r="A111">
        <v>376</v>
      </c>
      <c r="B111">
        <v>4</v>
      </c>
      <c r="C111">
        <v>2023</v>
      </c>
      <c r="D111">
        <v>2370</v>
      </c>
      <c r="E111">
        <v>160</v>
      </c>
      <c r="F111" s="29" t="s">
        <v>241</v>
      </c>
      <c r="G111" s="12" t="s">
        <v>67</v>
      </c>
    </row>
    <row r="112" spans="1:8" ht="28.8" x14ac:dyDescent="0.3">
      <c r="A112">
        <v>376</v>
      </c>
      <c r="B112">
        <v>5</v>
      </c>
      <c r="C112">
        <v>2023</v>
      </c>
      <c r="D112">
        <v>2210</v>
      </c>
      <c r="E112">
        <v>160</v>
      </c>
      <c r="F112" s="29" t="s">
        <v>242</v>
      </c>
      <c r="G112" s="12" t="s">
        <v>67</v>
      </c>
    </row>
    <row r="113" spans="1:7" x14ac:dyDescent="0.3">
      <c r="A113">
        <v>376</v>
      </c>
      <c r="B113">
        <v>6</v>
      </c>
      <c r="C113">
        <v>2023</v>
      </c>
      <c r="D113">
        <v>2050</v>
      </c>
      <c r="E113">
        <v>150</v>
      </c>
      <c r="F113" t="s">
        <v>228</v>
      </c>
      <c r="G113" s="12" t="s">
        <v>67</v>
      </c>
    </row>
    <row r="114" spans="1:7" x14ac:dyDescent="0.3">
      <c r="A114">
        <v>376</v>
      </c>
      <c r="B114">
        <v>7</v>
      </c>
      <c r="C114">
        <v>2023</v>
      </c>
      <c r="D114">
        <v>1900</v>
      </c>
      <c r="E114">
        <v>150</v>
      </c>
      <c r="F114" t="s">
        <v>210</v>
      </c>
      <c r="G114" s="12" t="s">
        <v>67</v>
      </c>
    </row>
    <row r="115" spans="1:7" x14ac:dyDescent="0.3">
      <c r="A115">
        <v>376</v>
      </c>
      <c r="B115">
        <v>8</v>
      </c>
      <c r="C115">
        <v>2023</v>
      </c>
      <c r="D115">
        <v>1750</v>
      </c>
      <c r="E115">
        <v>150</v>
      </c>
      <c r="F115" t="s">
        <v>229</v>
      </c>
      <c r="G115" s="12" t="s">
        <v>67</v>
      </c>
    </row>
    <row r="116" spans="1:7" x14ac:dyDescent="0.3">
      <c r="A116">
        <v>376</v>
      </c>
      <c r="B116">
        <v>9</v>
      </c>
      <c r="C116">
        <v>2023</v>
      </c>
      <c r="D116">
        <v>1600</v>
      </c>
      <c r="E116">
        <v>150</v>
      </c>
      <c r="F116" t="s">
        <v>211</v>
      </c>
      <c r="G116" s="12" t="s">
        <v>67</v>
      </c>
    </row>
    <row r="117" spans="1:7" x14ac:dyDescent="0.3">
      <c r="A117">
        <v>376</v>
      </c>
      <c r="B117">
        <v>10</v>
      </c>
      <c r="C117">
        <v>2023</v>
      </c>
      <c r="D117">
        <v>1450</v>
      </c>
      <c r="E117">
        <v>150</v>
      </c>
      <c r="F117" t="s">
        <v>230</v>
      </c>
      <c r="G117" s="12" t="s">
        <v>67</v>
      </c>
    </row>
    <row r="118" spans="1:7" x14ac:dyDescent="0.3">
      <c r="A118">
        <v>376</v>
      </c>
      <c r="B118">
        <v>11</v>
      </c>
      <c r="C118">
        <v>2023</v>
      </c>
      <c r="D118">
        <v>1300</v>
      </c>
      <c r="E118">
        <v>150</v>
      </c>
      <c r="F118" t="s">
        <v>231</v>
      </c>
      <c r="G118" s="12" t="s">
        <v>67</v>
      </c>
    </row>
    <row r="119" spans="1:7" x14ac:dyDescent="0.3">
      <c r="A119">
        <v>376</v>
      </c>
      <c r="B119">
        <v>12</v>
      </c>
      <c r="C119">
        <v>2023</v>
      </c>
      <c r="D119">
        <v>1150</v>
      </c>
      <c r="E119">
        <v>150</v>
      </c>
      <c r="F119" t="s">
        <v>232</v>
      </c>
      <c r="G119" s="12" t="s">
        <v>67</v>
      </c>
    </row>
    <row r="120" spans="1:7" x14ac:dyDescent="0.3">
      <c r="A120">
        <v>376</v>
      </c>
      <c r="B120">
        <v>1</v>
      </c>
      <c r="C120">
        <v>2024</v>
      </c>
      <c r="D120">
        <v>1000</v>
      </c>
      <c r="E120">
        <v>150</v>
      </c>
      <c r="F120" t="s">
        <v>233</v>
      </c>
      <c r="G120" s="12" t="s">
        <v>67</v>
      </c>
    </row>
    <row r="121" spans="1:7" x14ac:dyDescent="0.3">
      <c r="A121">
        <v>376</v>
      </c>
      <c r="B121">
        <v>2</v>
      </c>
      <c r="C121">
        <v>2024</v>
      </c>
      <c r="D121">
        <v>850</v>
      </c>
      <c r="E121">
        <v>150</v>
      </c>
      <c r="F121" t="s">
        <v>234</v>
      </c>
      <c r="G121" s="12" t="s">
        <v>67</v>
      </c>
    </row>
    <row r="122" spans="1:7" x14ac:dyDescent="0.3">
      <c r="A122">
        <v>376</v>
      </c>
      <c r="B122">
        <v>3</v>
      </c>
      <c r="C122">
        <v>2024</v>
      </c>
      <c r="D122">
        <v>700</v>
      </c>
      <c r="E122">
        <v>150</v>
      </c>
      <c r="F122" t="s">
        <v>208</v>
      </c>
      <c r="G122" s="12" t="s">
        <v>67</v>
      </c>
    </row>
    <row r="123" spans="1:7" x14ac:dyDescent="0.3">
      <c r="A123">
        <v>376</v>
      </c>
      <c r="B123">
        <v>4</v>
      </c>
      <c r="C123">
        <v>2024</v>
      </c>
      <c r="D123">
        <v>550</v>
      </c>
      <c r="E123">
        <v>150</v>
      </c>
      <c r="F123" t="s">
        <v>226</v>
      </c>
      <c r="G123" s="12" t="s">
        <v>67</v>
      </c>
    </row>
    <row r="124" spans="1:7" x14ac:dyDescent="0.3">
      <c r="A124">
        <v>376</v>
      </c>
      <c r="B124">
        <v>5</v>
      </c>
      <c r="C124">
        <v>2024</v>
      </c>
      <c r="D124">
        <v>400</v>
      </c>
      <c r="E124">
        <v>150</v>
      </c>
      <c r="F124" t="s">
        <v>209</v>
      </c>
      <c r="G124" s="12" t="s">
        <v>67</v>
      </c>
    </row>
    <row r="125" spans="1:7" x14ac:dyDescent="0.3">
      <c r="A125">
        <v>376</v>
      </c>
      <c r="B125">
        <v>6</v>
      </c>
      <c r="C125">
        <v>2024</v>
      </c>
      <c r="D125">
        <v>250</v>
      </c>
      <c r="E125">
        <v>150</v>
      </c>
      <c r="F125" t="s">
        <v>228</v>
      </c>
      <c r="G125" s="12" t="s">
        <v>67</v>
      </c>
    </row>
    <row r="126" spans="1:7" x14ac:dyDescent="0.3">
      <c r="A126">
        <v>376</v>
      </c>
      <c r="B126">
        <v>7</v>
      </c>
      <c r="C126">
        <v>2024</v>
      </c>
      <c r="D126">
        <v>100</v>
      </c>
      <c r="E126">
        <v>100</v>
      </c>
      <c r="F126" t="s">
        <v>210</v>
      </c>
      <c r="G126" s="12" t="s">
        <v>67</v>
      </c>
    </row>
    <row r="127" spans="1:7" x14ac:dyDescent="0.3">
      <c r="A127">
        <v>359</v>
      </c>
      <c r="B127">
        <v>3</v>
      </c>
      <c r="C127">
        <v>2023</v>
      </c>
      <c r="D127">
        <v>1500</v>
      </c>
      <c r="E127">
        <v>150</v>
      </c>
      <c r="F127" t="s">
        <v>208</v>
      </c>
      <c r="G127" s="12" t="s">
        <v>56</v>
      </c>
    </row>
    <row r="128" spans="1:7" x14ac:dyDescent="0.3">
      <c r="A128">
        <v>359</v>
      </c>
      <c r="B128">
        <v>4</v>
      </c>
      <c r="C128">
        <v>2023</v>
      </c>
      <c r="D128">
        <f>D127-E127</f>
        <v>1350</v>
      </c>
      <c r="E128">
        <v>150</v>
      </c>
      <c r="F128" t="s">
        <v>226</v>
      </c>
      <c r="G128" s="12" t="s">
        <v>56</v>
      </c>
    </row>
    <row r="129" spans="1:7" x14ac:dyDescent="0.3">
      <c r="A129">
        <v>359</v>
      </c>
      <c r="B129">
        <v>5</v>
      </c>
      <c r="C129">
        <v>2023</v>
      </c>
      <c r="D129">
        <f t="shared" ref="D129:D136" si="0">D128-E128</f>
        <v>1200</v>
      </c>
      <c r="E129">
        <v>150</v>
      </c>
      <c r="F129" t="s">
        <v>209</v>
      </c>
      <c r="G129" s="12" t="s">
        <v>56</v>
      </c>
    </row>
    <row r="130" spans="1:7" x14ac:dyDescent="0.3">
      <c r="A130">
        <v>359</v>
      </c>
      <c r="B130">
        <v>6</v>
      </c>
      <c r="C130">
        <v>2023</v>
      </c>
      <c r="D130">
        <f t="shared" si="0"/>
        <v>1050</v>
      </c>
      <c r="E130">
        <v>150</v>
      </c>
      <c r="F130" t="s">
        <v>228</v>
      </c>
      <c r="G130" s="12" t="s">
        <v>56</v>
      </c>
    </row>
    <row r="131" spans="1:7" x14ac:dyDescent="0.3">
      <c r="A131">
        <v>359</v>
      </c>
      <c r="B131">
        <v>7</v>
      </c>
      <c r="C131">
        <v>2023</v>
      </c>
      <c r="D131">
        <f t="shared" si="0"/>
        <v>900</v>
      </c>
      <c r="E131">
        <v>150</v>
      </c>
      <c r="F131" t="s">
        <v>210</v>
      </c>
      <c r="G131" s="12" t="s">
        <v>56</v>
      </c>
    </row>
    <row r="132" spans="1:7" x14ac:dyDescent="0.3">
      <c r="A132">
        <v>359</v>
      </c>
      <c r="B132">
        <v>8</v>
      </c>
      <c r="C132">
        <v>2023</v>
      </c>
      <c r="D132">
        <f t="shared" si="0"/>
        <v>750</v>
      </c>
      <c r="E132">
        <v>150</v>
      </c>
      <c r="F132" t="s">
        <v>229</v>
      </c>
      <c r="G132" s="12" t="s">
        <v>56</v>
      </c>
    </row>
    <row r="133" spans="1:7" x14ac:dyDescent="0.3">
      <c r="A133">
        <v>359</v>
      </c>
      <c r="B133">
        <v>9</v>
      </c>
      <c r="C133">
        <v>2023</v>
      </c>
      <c r="D133">
        <f t="shared" si="0"/>
        <v>600</v>
      </c>
      <c r="E133">
        <v>150</v>
      </c>
      <c r="F133" t="s">
        <v>211</v>
      </c>
      <c r="G133" s="12" t="s">
        <v>56</v>
      </c>
    </row>
    <row r="134" spans="1:7" x14ac:dyDescent="0.3">
      <c r="A134">
        <v>359</v>
      </c>
      <c r="B134">
        <v>10</v>
      </c>
      <c r="C134">
        <v>2023</v>
      </c>
      <c r="D134">
        <f t="shared" si="0"/>
        <v>450</v>
      </c>
      <c r="E134">
        <v>150</v>
      </c>
      <c r="F134" t="s">
        <v>230</v>
      </c>
      <c r="G134" s="12" t="s">
        <v>56</v>
      </c>
    </row>
    <row r="135" spans="1:7" x14ac:dyDescent="0.3">
      <c r="A135">
        <v>359</v>
      </c>
      <c r="B135">
        <v>11</v>
      </c>
      <c r="C135">
        <v>2023</v>
      </c>
      <c r="D135">
        <f t="shared" si="0"/>
        <v>300</v>
      </c>
      <c r="E135">
        <v>150</v>
      </c>
      <c r="F135" t="s">
        <v>231</v>
      </c>
      <c r="G135" s="12" t="s">
        <v>56</v>
      </c>
    </row>
    <row r="136" spans="1:7" x14ac:dyDescent="0.3">
      <c r="A136">
        <v>359</v>
      </c>
      <c r="B136">
        <v>12</v>
      </c>
      <c r="C136">
        <v>2023</v>
      </c>
      <c r="D136">
        <f t="shared" si="0"/>
        <v>150</v>
      </c>
      <c r="E136">
        <v>150</v>
      </c>
      <c r="F136" t="s">
        <v>232</v>
      </c>
      <c r="G136" s="12" t="s">
        <v>56</v>
      </c>
    </row>
    <row r="137" spans="1:7" ht="28.8" x14ac:dyDescent="0.3">
      <c r="A137">
        <v>313</v>
      </c>
      <c r="B137">
        <v>3</v>
      </c>
      <c r="C137">
        <v>2023</v>
      </c>
      <c r="D137">
        <v>1030</v>
      </c>
      <c r="E137">
        <v>110</v>
      </c>
      <c r="F137" s="29" t="s">
        <v>247</v>
      </c>
      <c r="G137" t="s">
        <v>17</v>
      </c>
    </row>
    <row r="138" spans="1:7" ht="28.8" x14ac:dyDescent="0.3">
      <c r="A138">
        <v>313</v>
      </c>
      <c r="B138">
        <v>4</v>
      </c>
      <c r="C138">
        <v>2023</v>
      </c>
      <c r="D138">
        <v>920</v>
      </c>
      <c r="E138">
        <v>110</v>
      </c>
      <c r="F138" s="29" t="s">
        <v>248</v>
      </c>
      <c r="G138" t="s">
        <v>17</v>
      </c>
    </row>
    <row r="139" spans="1:7" ht="28.8" x14ac:dyDescent="0.3">
      <c r="A139">
        <v>313</v>
      </c>
      <c r="B139">
        <v>5</v>
      </c>
      <c r="C139">
        <v>2023</v>
      </c>
      <c r="D139">
        <v>810</v>
      </c>
      <c r="E139">
        <v>110</v>
      </c>
      <c r="F139" s="29" t="s">
        <v>249</v>
      </c>
      <c r="G139" t="s">
        <v>17</v>
      </c>
    </row>
    <row r="140" spans="1:7" x14ac:dyDescent="0.3">
      <c r="A140">
        <v>313</v>
      </c>
      <c r="B140">
        <v>6</v>
      </c>
      <c r="C140">
        <v>2023</v>
      </c>
      <c r="D140">
        <v>700</v>
      </c>
      <c r="E140">
        <v>100</v>
      </c>
      <c r="F140" t="s">
        <v>228</v>
      </c>
      <c r="G140" t="s">
        <v>17</v>
      </c>
    </row>
    <row r="141" spans="1:7" x14ac:dyDescent="0.3">
      <c r="A141">
        <v>313</v>
      </c>
      <c r="B141">
        <v>7</v>
      </c>
      <c r="C141">
        <v>2023</v>
      </c>
      <c r="D141">
        <v>600</v>
      </c>
      <c r="E141">
        <v>100</v>
      </c>
      <c r="F141" t="s">
        <v>210</v>
      </c>
      <c r="G141" t="s">
        <v>17</v>
      </c>
    </row>
    <row r="142" spans="1:7" x14ac:dyDescent="0.3">
      <c r="A142">
        <v>313</v>
      </c>
      <c r="B142">
        <v>8</v>
      </c>
      <c r="C142">
        <v>2023</v>
      </c>
      <c r="D142">
        <v>500</v>
      </c>
      <c r="E142">
        <v>100</v>
      </c>
      <c r="F142" t="s">
        <v>229</v>
      </c>
      <c r="G142" t="s">
        <v>17</v>
      </c>
    </row>
    <row r="143" spans="1:7" x14ac:dyDescent="0.3">
      <c r="A143">
        <v>313</v>
      </c>
      <c r="B143">
        <v>9</v>
      </c>
      <c r="C143">
        <v>2023</v>
      </c>
      <c r="D143">
        <v>400</v>
      </c>
      <c r="E143">
        <v>100</v>
      </c>
      <c r="F143" t="s">
        <v>211</v>
      </c>
      <c r="G143" t="s">
        <v>17</v>
      </c>
    </row>
    <row r="144" spans="1:7" x14ac:dyDescent="0.3">
      <c r="A144">
        <v>313</v>
      </c>
      <c r="B144">
        <v>10</v>
      </c>
      <c r="C144">
        <v>2023</v>
      </c>
      <c r="D144">
        <v>300</v>
      </c>
      <c r="E144">
        <v>100</v>
      </c>
      <c r="F144" t="s">
        <v>230</v>
      </c>
      <c r="G144" t="s">
        <v>17</v>
      </c>
    </row>
    <row r="145" spans="1:7" x14ac:dyDescent="0.3">
      <c r="A145">
        <v>313</v>
      </c>
      <c r="B145">
        <v>11</v>
      </c>
      <c r="C145">
        <v>2023</v>
      </c>
      <c r="D145">
        <v>200</v>
      </c>
      <c r="E145">
        <v>100</v>
      </c>
      <c r="F145" t="s">
        <v>231</v>
      </c>
      <c r="G145" t="s">
        <v>17</v>
      </c>
    </row>
    <row r="146" spans="1:7" x14ac:dyDescent="0.3">
      <c r="A146">
        <v>313</v>
      </c>
      <c r="B146">
        <v>12</v>
      </c>
      <c r="C146">
        <v>2023</v>
      </c>
      <c r="D146">
        <v>100</v>
      </c>
      <c r="E146">
        <v>100</v>
      </c>
      <c r="F146" t="s">
        <v>232</v>
      </c>
      <c r="G146" t="s">
        <v>17</v>
      </c>
    </row>
    <row r="147" spans="1:7" x14ac:dyDescent="0.3">
      <c r="A147">
        <v>312</v>
      </c>
      <c r="B147">
        <v>4</v>
      </c>
      <c r="C147">
        <v>2023</v>
      </c>
      <c r="D147">
        <v>21.75</v>
      </c>
      <c r="E147">
        <v>21.75</v>
      </c>
      <c r="F147" t="s">
        <v>250</v>
      </c>
      <c r="G147" s="12" t="s">
        <v>16</v>
      </c>
    </row>
  </sheetData>
  <autoFilter ref="A1:G136" xr:uid="{4D14E0D4-E294-4AC2-B5F6-A87721E8970F}"/>
  <sortState xmlns:xlrd2="http://schemas.microsoft.com/office/spreadsheetml/2017/richdata2" ref="A2:G34">
    <sortCondition descending="1" ref="D1:D34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8AAF-0E7B-46DC-896C-A13CC316AE72}">
  <dimension ref="A1:X43"/>
  <sheetViews>
    <sheetView showZeros="0" topLeftCell="A24" workbookViewId="0">
      <selection activeCell="D41" sqref="D41"/>
    </sheetView>
  </sheetViews>
  <sheetFormatPr defaultRowHeight="14.4" x14ac:dyDescent="0.3"/>
  <cols>
    <col min="2" max="2" width="28.5546875" bestFit="1" customWidth="1"/>
    <col min="15" max="17" width="8.88671875" style="10"/>
  </cols>
  <sheetData>
    <row r="1" spans="1:24" x14ac:dyDescent="0.3">
      <c r="A1" s="1" t="s">
        <v>143</v>
      </c>
      <c r="B1" s="1" t="s">
        <v>108</v>
      </c>
      <c r="C1" s="1" t="s">
        <v>133</v>
      </c>
      <c r="D1" s="4" t="s">
        <v>144</v>
      </c>
      <c r="E1" s="1" t="s">
        <v>134</v>
      </c>
      <c r="F1" s="4" t="s">
        <v>145</v>
      </c>
      <c r="G1" s="1" t="s">
        <v>135</v>
      </c>
      <c r="H1" s="4" t="s">
        <v>147</v>
      </c>
      <c r="I1" s="4" t="s">
        <v>171</v>
      </c>
      <c r="J1" s="4" t="s">
        <v>146</v>
      </c>
      <c r="K1" s="1" t="s">
        <v>109</v>
      </c>
      <c r="L1" s="4" t="s">
        <v>148</v>
      </c>
      <c r="M1" s="3" t="s">
        <v>136</v>
      </c>
      <c r="N1" s="3" t="s">
        <v>137</v>
      </c>
      <c r="O1" s="11" t="s">
        <v>138</v>
      </c>
      <c r="P1" s="11" t="s">
        <v>139</v>
      </c>
      <c r="Q1" s="11" t="s">
        <v>140</v>
      </c>
      <c r="R1" s="3" t="s">
        <v>142</v>
      </c>
      <c r="S1" s="3" t="s">
        <v>154</v>
      </c>
      <c r="T1" t="s">
        <v>172</v>
      </c>
      <c r="U1" t="s">
        <v>174</v>
      </c>
      <c r="W1" t="s">
        <v>176</v>
      </c>
      <c r="X1" t="s">
        <v>255</v>
      </c>
    </row>
    <row r="2" spans="1:24" x14ac:dyDescent="0.3">
      <c r="A2" s="1" cm="1">
        <f t="array" ref="A2:W39">_xlfn._xlws.FILTER(All_salarey!A:W,All_salarey!Z:Z="شركة الحرية هوم",0)</f>
        <v>400</v>
      </c>
      <c r="B2" s="1" t="str">
        <v>عامر صبحي احمد الصباغ</v>
      </c>
      <c r="C2" s="1" t="str">
        <v>شركة الحرية هوم</v>
      </c>
      <c r="D2" s="4">
        <v>-21.75</v>
      </c>
      <c r="E2" s="1">
        <v>0</v>
      </c>
      <c r="F2" s="4">
        <v>290</v>
      </c>
      <c r="G2" s="1">
        <v>0</v>
      </c>
      <c r="H2" s="4">
        <v>70</v>
      </c>
      <c r="I2" s="4">
        <v>140</v>
      </c>
      <c r="J2" s="4">
        <v>0</v>
      </c>
      <c r="K2" s="1">
        <v>478.25</v>
      </c>
      <c r="L2" s="4">
        <v>250</v>
      </c>
      <c r="M2" s="3">
        <v>100</v>
      </c>
      <c r="N2" s="3">
        <v>253.25</v>
      </c>
      <c r="O2" s="11" t="str">
        <v xml:space="preserve">تم إضافة 25% من قيمة الراتب بدل مكافات و عمل إضافي : </v>
      </c>
      <c r="P2" s="11" t="str">
        <v>زيادة</v>
      </c>
      <c r="Q2" s="11">
        <v>125</v>
      </c>
      <c r="R2" s="3">
        <v>210</v>
      </c>
      <c r="S2" s="3" t="str">
        <v xml:space="preserve"> ( سلفة مجدولة 30-4-23 ) :  </v>
      </c>
      <c r="T2">
        <v>104</v>
      </c>
      <c r="U2">
        <v>0</v>
      </c>
      <c r="V2">
        <v>44749</v>
      </c>
      <c r="W2">
        <v>0</v>
      </c>
      <c r="X2">
        <f>VLOOKUP(A2,loan!A:O,15,0)</f>
        <v>0</v>
      </c>
    </row>
    <row r="3" spans="1:24" x14ac:dyDescent="0.3">
      <c r="A3">
        <v>392</v>
      </c>
      <c r="B3" s="2" t="str">
        <v>فريال محمد عبد ربة الأقرع</v>
      </c>
      <c r="C3" s="2" t="str">
        <v>شركة الحرية هوم</v>
      </c>
      <c r="D3">
        <v>0</v>
      </c>
      <c r="E3">
        <v>0</v>
      </c>
      <c r="F3">
        <v>260</v>
      </c>
      <c r="G3">
        <v>0</v>
      </c>
      <c r="H3">
        <v>40</v>
      </c>
      <c r="I3">
        <v>0</v>
      </c>
      <c r="J3">
        <v>0</v>
      </c>
      <c r="K3">
        <v>300</v>
      </c>
      <c r="L3">
        <v>50</v>
      </c>
      <c r="M3">
        <v>0</v>
      </c>
      <c r="N3">
        <v>250</v>
      </c>
      <c r="O3" s="10" t="str">
        <v xml:space="preserve"> </v>
      </c>
      <c r="P3" s="10">
        <v>0</v>
      </c>
      <c r="Q3" s="10">
        <v>0</v>
      </c>
      <c r="R3">
        <v>40</v>
      </c>
      <c r="S3" t="str">
        <v xml:space="preserve"> </v>
      </c>
      <c r="T3">
        <v>0</v>
      </c>
      <c r="U3">
        <v>0</v>
      </c>
      <c r="V3">
        <v>44706</v>
      </c>
      <c r="W3">
        <v>0</v>
      </c>
      <c r="X3">
        <f>VLOOKUP(A3,loan!A:O,15,0)</f>
        <v>2</v>
      </c>
    </row>
    <row r="4" spans="1:24" x14ac:dyDescent="0.3">
      <c r="A4">
        <v>359</v>
      </c>
      <c r="B4" s="2" t="str">
        <v>محمد ابراهيم رمضان المصري</v>
      </c>
      <c r="C4" s="2" t="str">
        <v>شركة الحرية هوم</v>
      </c>
      <c r="D4">
        <v>-26.25</v>
      </c>
      <c r="E4">
        <v>0</v>
      </c>
      <c r="F4">
        <v>350</v>
      </c>
      <c r="G4">
        <v>0</v>
      </c>
      <c r="H4">
        <v>500</v>
      </c>
      <c r="I4">
        <v>189</v>
      </c>
      <c r="J4">
        <v>461</v>
      </c>
      <c r="K4">
        <v>1473.75</v>
      </c>
      <c r="L4">
        <v>0</v>
      </c>
      <c r="M4">
        <v>150</v>
      </c>
      <c r="N4">
        <v>1284.75</v>
      </c>
      <c r="O4" s="10" t="str">
        <v xml:space="preserve">خصم بدل تالف : </v>
      </c>
      <c r="P4" s="10">
        <v>0</v>
      </c>
      <c r="Q4" s="10">
        <v>-39</v>
      </c>
      <c r="R4">
        <v>1150</v>
      </c>
      <c r="S4" t="str">
        <v xml:space="preserve"> ( سلفة مجدولة عن شهر 4 ) :  </v>
      </c>
      <c r="T4">
        <v>104</v>
      </c>
      <c r="U4">
        <v>0</v>
      </c>
      <c r="V4">
        <v>44682</v>
      </c>
      <c r="W4">
        <v>0</v>
      </c>
      <c r="X4">
        <f>VLOOKUP(A4,loan!A:O,15,0)</f>
        <v>0</v>
      </c>
    </row>
    <row r="5" spans="1:24" x14ac:dyDescent="0.3">
      <c r="A5">
        <v>376</v>
      </c>
      <c r="B5" s="2" t="str">
        <v>محمد عبدالله احمد عيسى</v>
      </c>
      <c r="C5" s="2" t="str">
        <v>شركة الحرية هوم</v>
      </c>
      <c r="D5">
        <v>-37.5</v>
      </c>
      <c r="E5">
        <v>0</v>
      </c>
      <c r="F5">
        <v>500</v>
      </c>
      <c r="G5">
        <v>0</v>
      </c>
      <c r="H5">
        <v>50</v>
      </c>
      <c r="I5">
        <v>250.00000000000003</v>
      </c>
      <c r="J5">
        <v>0</v>
      </c>
      <c r="K5">
        <v>762.5</v>
      </c>
      <c r="L5">
        <v>325</v>
      </c>
      <c r="M5">
        <v>160</v>
      </c>
      <c r="N5">
        <v>477.5</v>
      </c>
      <c r="O5" s="10" t="str">
        <v xml:space="preserve">غرفة نوم اطفال بقيمة 1000 دينار تم استلامها بدل مكافات عن كل شهر :  </v>
      </c>
      <c r="P5" s="10" t="str">
        <v>زيادة</v>
      </c>
      <c r="Q5" s="10">
        <v>200</v>
      </c>
      <c r="R5">
        <v>300</v>
      </c>
      <c r="S5" t="str">
        <v xml:space="preserve"> ( سلفة مجدولة عن شهر 4
سلفة زيت 30-4-2023 ) :  </v>
      </c>
      <c r="T5">
        <v>96</v>
      </c>
      <c r="U5">
        <v>0</v>
      </c>
      <c r="V5">
        <v>44666</v>
      </c>
      <c r="W5">
        <v>0</v>
      </c>
      <c r="X5">
        <f>VLOOKUP(A5,loan!A:O,15,0)</f>
        <v>23</v>
      </c>
    </row>
    <row r="6" spans="1:24" x14ac:dyDescent="0.3">
      <c r="A6">
        <v>388</v>
      </c>
      <c r="B6" s="2" t="str">
        <v>محمد عصر محمد البريزات القرالة</v>
      </c>
      <c r="C6" s="2" t="str">
        <v>شركة الحرية هوم</v>
      </c>
      <c r="D6">
        <v>-19.5</v>
      </c>
      <c r="E6">
        <v>0</v>
      </c>
      <c r="F6">
        <v>260</v>
      </c>
      <c r="G6">
        <v>0</v>
      </c>
      <c r="H6">
        <v>50</v>
      </c>
      <c r="I6">
        <v>140</v>
      </c>
      <c r="J6">
        <v>0</v>
      </c>
      <c r="K6">
        <v>430.5</v>
      </c>
      <c r="L6">
        <v>341.96000000000004</v>
      </c>
      <c r="M6">
        <v>0</v>
      </c>
      <c r="N6">
        <v>201.03999999999996</v>
      </c>
      <c r="O6" s="10" t="str">
        <v xml:space="preserve">تم إضافة 25% من قيمة الراتب بدل مكافات و عمل إضافي : </v>
      </c>
      <c r="P6" s="10" t="str">
        <v>زيادة</v>
      </c>
      <c r="Q6" s="10">
        <v>112.5</v>
      </c>
      <c r="R6">
        <v>190</v>
      </c>
      <c r="S6" t="str">
        <v xml:space="preserve"> </v>
      </c>
      <c r="T6">
        <v>104</v>
      </c>
      <c r="U6">
        <v>0</v>
      </c>
      <c r="V6">
        <v>44682</v>
      </c>
      <c r="W6">
        <v>0</v>
      </c>
      <c r="X6">
        <f>VLOOKUP(A6,loan!A:O,15,0)</f>
        <v>6</v>
      </c>
    </row>
    <row r="7" spans="1:24" x14ac:dyDescent="0.3">
      <c r="A7">
        <v>391</v>
      </c>
      <c r="B7" s="2" t="str">
        <v>مصطفى احمد عمر الطباخي</v>
      </c>
      <c r="C7" s="2" t="str">
        <v>شركة الحرية هوم</v>
      </c>
      <c r="D7">
        <v>-19.5</v>
      </c>
      <c r="E7">
        <v>0</v>
      </c>
      <c r="F7">
        <v>260</v>
      </c>
      <c r="G7">
        <v>0</v>
      </c>
      <c r="H7">
        <v>50</v>
      </c>
      <c r="I7">
        <v>140</v>
      </c>
      <c r="J7">
        <v>0</v>
      </c>
      <c r="K7">
        <v>430.5</v>
      </c>
      <c r="L7">
        <v>527.45000000000005</v>
      </c>
      <c r="M7">
        <v>0</v>
      </c>
      <c r="N7">
        <v>15.549999999999955</v>
      </c>
      <c r="O7" s="10" t="str">
        <v xml:space="preserve">تم إضافة 25% من قيمة الراتب بدل مكافات و عمل إضافي : </v>
      </c>
      <c r="P7" s="10" t="str">
        <v>زيادة</v>
      </c>
      <c r="Q7" s="10">
        <v>112.5</v>
      </c>
      <c r="R7">
        <v>190</v>
      </c>
      <c r="S7" t="str">
        <v xml:space="preserve"> </v>
      </c>
      <c r="T7">
        <v>104</v>
      </c>
      <c r="U7">
        <v>0</v>
      </c>
      <c r="V7">
        <v>44682</v>
      </c>
      <c r="W7">
        <v>0</v>
      </c>
      <c r="X7">
        <f>VLOOKUP(A7,loan!A:O,15,0)</f>
        <v>24</v>
      </c>
    </row>
    <row r="8" spans="1:24" x14ac:dyDescent="0.3">
      <c r="A8">
        <v>395</v>
      </c>
      <c r="B8" s="2" t="str">
        <v>نضال عبد الكريم محمد البوبلي</v>
      </c>
      <c r="C8" s="2" t="str">
        <v>شركة الحرية هوم</v>
      </c>
      <c r="D8">
        <v>-37.5</v>
      </c>
      <c r="E8">
        <v>0</v>
      </c>
      <c r="F8">
        <v>500</v>
      </c>
      <c r="G8">
        <v>0</v>
      </c>
      <c r="H8">
        <v>130</v>
      </c>
      <c r="I8">
        <v>270.83</v>
      </c>
      <c r="J8">
        <v>0</v>
      </c>
      <c r="K8">
        <v>863.32999999999993</v>
      </c>
      <c r="L8">
        <v>500</v>
      </c>
      <c r="M8">
        <v>10</v>
      </c>
      <c r="N8">
        <v>453.32999999999993</v>
      </c>
      <c r="O8" s="10" t="str">
        <v xml:space="preserve"> </v>
      </c>
      <c r="P8" s="10">
        <v>0</v>
      </c>
      <c r="Q8" s="10">
        <v>0</v>
      </c>
      <c r="R8">
        <v>400.83</v>
      </c>
      <c r="S8" t="str">
        <v xml:space="preserve"> ( سلفة زيت 30-4-2023 ) :  </v>
      </c>
      <c r="T8">
        <v>104</v>
      </c>
      <c r="U8">
        <v>0</v>
      </c>
      <c r="V8">
        <v>44728</v>
      </c>
      <c r="W8">
        <v>100</v>
      </c>
      <c r="X8">
        <f>VLOOKUP(A8,loan!A:O,15,0)</f>
        <v>29</v>
      </c>
    </row>
    <row r="9" spans="1:24" x14ac:dyDescent="0.3">
      <c r="A9">
        <v>387</v>
      </c>
      <c r="B9" s="2" t="str">
        <v>يزن رائد نائل عدوان</v>
      </c>
      <c r="C9" s="2" t="str">
        <v>شركة الحرية هوم</v>
      </c>
      <c r="D9">
        <v>-19.5</v>
      </c>
      <c r="E9">
        <v>0</v>
      </c>
      <c r="F9">
        <v>260</v>
      </c>
      <c r="G9">
        <v>0</v>
      </c>
      <c r="H9">
        <v>50</v>
      </c>
      <c r="I9">
        <v>140</v>
      </c>
      <c r="J9">
        <v>0</v>
      </c>
      <c r="K9">
        <v>430.5</v>
      </c>
      <c r="L9">
        <v>305</v>
      </c>
      <c r="M9">
        <v>0</v>
      </c>
      <c r="N9">
        <v>238</v>
      </c>
      <c r="O9" s="10" t="str">
        <v xml:space="preserve">تم إضافة 25% من قيمة الراتب بدل مكافات و عمل إضافي : </v>
      </c>
      <c r="P9" s="10" t="str">
        <v>زيادة</v>
      </c>
      <c r="Q9" s="10">
        <v>112.5</v>
      </c>
      <c r="R9">
        <v>190</v>
      </c>
      <c r="S9" t="str">
        <v xml:space="preserve"> </v>
      </c>
      <c r="T9">
        <v>104</v>
      </c>
      <c r="U9">
        <v>0</v>
      </c>
      <c r="V9">
        <v>44706</v>
      </c>
      <c r="W9">
        <v>0</v>
      </c>
      <c r="X9">
        <f>VLOOKUP(A9,loan!A:O,15,0)</f>
        <v>8</v>
      </c>
    </row>
    <row r="10" spans="1:24" x14ac:dyDescent="0.3">
      <c r="A10">
        <v>384</v>
      </c>
      <c r="B10" s="2" t="str">
        <v>يوسف احمد محمود الحديد</v>
      </c>
      <c r="C10" s="2" t="str">
        <v>شركة الحرية هوم</v>
      </c>
      <c r="D10">
        <v>-21.75</v>
      </c>
      <c r="E10">
        <v>0</v>
      </c>
      <c r="F10">
        <v>290</v>
      </c>
      <c r="G10">
        <v>0</v>
      </c>
      <c r="H10">
        <v>0</v>
      </c>
      <c r="I10">
        <v>157.08333333333331</v>
      </c>
      <c r="J10">
        <v>0</v>
      </c>
      <c r="K10">
        <v>425.33333333333331</v>
      </c>
      <c r="L10">
        <v>286.75</v>
      </c>
      <c r="M10">
        <v>0</v>
      </c>
      <c r="N10">
        <v>279.7833333333333</v>
      </c>
      <c r="O10" s="10" t="str">
        <v xml:space="preserve">(بدل يومين عن عيد الفطر : 29
بدل يومين عمل عن شهر 5 اخر يوم عمل 02-05-2023 :  19.35 
خصم بدل توالف : -24.75(  </v>
      </c>
      <c r="P10" s="10">
        <v>0</v>
      </c>
      <c r="Q10" s="10">
        <v>23.6</v>
      </c>
      <c r="R10">
        <v>157.08333333333331</v>
      </c>
      <c r="S10" t="str">
        <v xml:space="preserve"> </v>
      </c>
      <c r="T10">
        <v>104</v>
      </c>
      <c r="U10">
        <v>45.1</v>
      </c>
      <c r="V10">
        <v>44706</v>
      </c>
      <c r="W10">
        <v>72.5</v>
      </c>
      <c r="X10">
        <f>VLOOKUP(A10,loan!A:O,15,0)</f>
        <v>21</v>
      </c>
    </row>
    <row r="11" spans="1:24" x14ac:dyDescent="0.3">
      <c r="A11">
        <v>403</v>
      </c>
      <c r="B11" s="2" t="str">
        <v>عمر حميدان اسماعيل</v>
      </c>
      <c r="C11" s="2" t="str">
        <v>شركة الحرية هوم</v>
      </c>
      <c r="D11">
        <v>0</v>
      </c>
      <c r="E11">
        <v>0</v>
      </c>
      <c r="F11">
        <v>260</v>
      </c>
      <c r="G11">
        <v>0</v>
      </c>
      <c r="H11">
        <v>0</v>
      </c>
      <c r="I11">
        <v>79.900000000000006</v>
      </c>
      <c r="J11">
        <v>0</v>
      </c>
      <c r="K11">
        <v>339.9</v>
      </c>
      <c r="L11">
        <v>0</v>
      </c>
      <c r="M11">
        <v>0</v>
      </c>
      <c r="N11">
        <v>339.9</v>
      </c>
      <c r="O11" s="10" t="str">
        <v xml:space="preserve"> </v>
      </c>
      <c r="P11" s="10">
        <v>0</v>
      </c>
      <c r="Q11" s="10">
        <v>0</v>
      </c>
      <c r="R11">
        <v>79.900000000000006</v>
      </c>
      <c r="S11" t="str">
        <v xml:space="preserve"> </v>
      </c>
      <c r="T11">
        <v>59</v>
      </c>
      <c r="U11">
        <v>0</v>
      </c>
      <c r="V11">
        <v>44774</v>
      </c>
      <c r="W11">
        <v>0</v>
      </c>
      <c r="X11">
        <f>VLOOKUP(A11,loan!A:O,15,0)</f>
        <v>0</v>
      </c>
    </row>
    <row r="12" spans="1:24" x14ac:dyDescent="0.3">
      <c r="A12">
        <v>404</v>
      </c>
      <c r="B12" s="2" t="str">
        <v>طارق محمود حلمي</v>
      </c>
      <c r="C12" s="2" t="str">
        <v>شركة الحرية هوم</v>
      </c>
      <c r="D12">
        <v>0</v>
      </c>
      <c r="E12">
        <v>0</v>
      </c>
      <c r="F12">
        <v>350</v>
      </c>
      <c r="G12">
        <v>0</v>
      </c>
      <c r="H12">
        <v>160</v>
      </c>
      <c r="I12">
        <v>190</v>
      </c>
      <c r="J12">
        <v>0</v>
      </c>
      <c r="K12">
        <v>700</v>
      </c>
      <c r="L12">
        <v>200</v>
      </c>
      <c r="M12">
        <v>0</v>
      </c>
      <c r="N12">
        <v>500</v>
      </c>
      <c r="O12" s="10" t="str">
        <v xml:space="preserve"> </v>
      </c>
      <c r="P12" s="10">
        <v>0</v>
      </c>
      <c r="Q12" s="10">
        <v>0</v>
      </c>
      <c r="R12">
        <v>350</v>
      </c>
      <c r="S12" t="str">
        <v xml:space="preserve"> </v>
      </c>
      <c r="T12">
        <v>104</v>
      </c>
      <c r="U12">
        <v>0</v>
      </c>
      <c r="V12">
        <v>44774</v>
      </c>
      <c r="W12">
        <v>0</v>
      </c>
      <c r="X12">
        <f>VLOOKUP(A12,loan!A:O,15,0)</f>
        <v>1</v>
      </c>
    </row>
    <row r="13" spans="1:24" x14ac:dyDescent="0.3">
      <c r="A13">
        <v>422</v>
      </c>
      <c r="B13" s="2" t="str">
        <v xml:space="preserve">محمود عوني احمد بدير </v>
      </c>
      <c r="C13" s="2" t="str">
        <v>شركة الحرية هوم</v>
      </c>
      <c r="D13">
        <v>-37.5</v>
      </c>
      <c r="E13">
        <v>0</v>
      </c>
      <c r="F13">
        <v>500</v>
      </c>
      <c r="G13">
        <v>0</v>
      </c>
      <c r="H13">
        <v>100</v>
      </c>
      <c r="I13">
        <v>0</v>
      </c>
      <c r="J13">
        <v>0</v>
      </c>
      <c r="K13">
        <v>562.5</v>
      </c>
      <c r="L13">
        <v>362</v>
      </c>
      <c r="M13">
        <v>10</v>
      </c>
      <c r="N13">
        <v>190.5</v>
      </c>
      <c r="O13" s="10" t="str">
        <v xml:space="preserve"> </v>
      </c>
      <c r="P13" s="10">
        <v>0</v>
      </c>
      <c r="Q13" s="10">
        <v>0</v>
      </c>
      <c r="R13">
        <v>100</v>
      </c>
      <c r="S13" t="str">
        <v xml:space="preserve"> ( سلفة زيت 30-4-2023 ) :  </v>
      </c>
      <c r="T13">
        <v>0</v>
      </c>
      <c r="U13">
        <v>0</v>
      </c>
      <c r="V13">
        <v>44774</v>
      </c>
      <c r="W13">
        <v>0</v>
      </c>
      <c r="X13">
        <f>VLOOKUP(A13,loan!A:O,15,0)</f>
        <v>19</v>
      </c>
    </row>
    <row r="14" spans="1:24" x14ac:dyDescent="0.3">
      <c r="A14">
        <v>424</v>
      </c>
      <c r="B14" s="2" t="str">
        <v>انس برهان بشير جبارة</v>
      </c>
      <c r="C14" s="2" t="str">
        <v>شركة الحرية هوم</v>
      </c>
      <c r="D14">
        <v>0</v>
      </c>
      <c r="E14">
        <v>0</v>
      </c>
      <c r="F14">
        <v>260</v>
      </c>
      <c r="G14">
        <v>0</v>
      </c>
      <c r="H14">
        <v>50</v>
      </c>
      <c r="I14">
        <v>140</v>
      </c>
      <c r="J14">
        <v>30</v>
      </c>
      <c r="K14">
        <v>480</v>
      </c>
      <c r="L14">
        <v>365</v>
      </c>
      <c r="M14">
        <v>0</v>
      </c>
      <c r="N14">
        <v>167</v>
      </c>
      <c r="O14" s="10" t="str">
        <v xml:space="preserve"> </v>
      </c>
      <c r="P14" s="10">
        <v>0</v>
      </c>
      <c r="Q14" s="10">
        <v>0</v>
      </c>
      <c r="R14">
        <v>220</v>
      </c>
      <c r="S14" t="str">
        <v xml:space="preserve"> </v>
      </c>
      <c r="T14">
        <v>104</v>
      </c>
      <c r="U14">
        <v>0</v>
      </c>
      <c r="V14">
        <v>44829</v>
      </c>
      <c r="W14">
        <v>52</v>
      </c>
      <c r="X14">
        <f>VLOOKUP(A14,loan!A:O,15,0)</f>
        <v>10</v>
      </c>
    </row>
    <row r="15" spans="1:24" x14ac:dyDescent="0.3">
      <c r="A15">
        <v>425</v>
      </c>
      <c r="B15" s="2" t="str">
        <v>محمود عبدالاله عسه عسه</v>
      </c>
      <c r="C15" s="2" t="str">
        <v>شركة الحرية هوم</v>
      </c>
      <c r="D15">
        <v>0</v>
      </c>
      <c r="E15">
        <v>0</v>
      </c>
      <c r="F15">
        <v>260</v>
      </c>
      <c r="G15">
        <v>0</v>
      </c>
      <c r="H15">
        <v>100</v>
      </c>
      <c r="I15">
        <v>140</v>
      </c>
      <c r="J15">
        <v>0</v>
      </c>
      <c r="K15">
        <v>500</v>
      </c>
      <c r="L15">
        <v>350</v>
      </c>
      <c r="M15">
        <v>0</v>
      </c>
      <c r="N15">
        <v>258.05</v>
      </c>
      <c r="O15" s="10" t="str">
        <v xml:space="preserve">( تم إضافة 25% من قيمة الراتب بدل مكافات و عمل إضافي : 125
خصم بدل توالف : -16.95) : </v>
      </c>
      <c r="P15" s="10" t="str">
        <v>زيادة</v>
      </c>
      <c r="Q15" s="10">
        <v>108.05</v>
      </c>
      <c r="R15">
        <v>240</v>
      </c>
      <c r="S15" t="str">
        <v xml:space="preserve"> </v>
      </c>
      <c r="T15">
        <v>104</v>
      </c>
      <c r="U15">
        <v>0</v>
      </c>
      <c r="V15">
        <v>44835</v>
      </c>
      <c r="W15">
        <v>0</v>
      </c>
      <c r="X15">
        <f>VLOOKUP(A15,loan!A:O,15,0)</f>
        <v>17</v>
      </c>
    </row>
    <row r="16" spans="1:24" x14ac:dyDescent="0.3">
      <c r="A16">
        <v>427</v>
      </c>
      <c r="B16" s="2" t="str">
        <v>حسام محمد تيسير طوباسي</v>
      </c>
      <c r="C16" s="2" t="str">
        <v>شركة الحرية هوم</v>
      </c>
      <c r="D16">
        <v>-19.5</v>
      </c>
      <c r="E16">
        <v>0</v>
      </c>
      <c r="F16">
        <v>260</v>
      </c>
      <c r="G16">
        <v>0</v>
      </c>
      <c r="H16">
        <v>140</v>
      </c>
      <c r="I16">
        <v>47.395833333333329</v>
      </c>
      <c r="J16">
        <v>0</v>
      </c>
      <c r="K16">
        <v>427.89583333333331</v>
      </c>
      <c r="L16">
        <v>310.60000000000002</v>
      </c>
      <c r="M16">
        <v>0</v>
      </c>
      <c r="N16">
        <v>130.29583333333329</v>
      </c>
      <c r="O16" s="10" t="str">
        <v xml:space="preserve"> </v>
      </c>
      <c r="P16" s="10">
        <v>0</v>
      </c>
      <c r="Q16" s="10">
        <v>0</v>
      </c>
      <c r="R16">
        <v>90</v>
      </c>
      <c r="S16" t="str">
        <v xml:space="preserve"> </v>
      </c>
      <c r="T16">
        <v>35</v>
      </c>
      <c r="U16">
        <v>0</v>
      </c>
      <c r="V16">
        <v>44858</v>
      </c>
      <c r="W16">
        <v>13</v>
      </c>
      <c r="X16">
        <f>VLOOKUP(A16,loan!A:O,15,0)</f>
        <v>25</v>
      </c>
    </row>
    <row r="17" spans="1:24" x14ac:dyDescent="0.3">
      <c r="A17">
        <v>429</v>
      </c>
      <c r="B17" s="2" t="str">
        <v xml:space="preserve">فيصل احمد يوسف أبو حلاوة </v>
      </c>
      <c r="C17" s="2" t="str">
        <v>شركة الحرية هوم</v>
      </c>
      <c r="D17">
        <v>-19.5</v>
      </c>
      <c r="E17">
        <v>0</v>
      </c>
      <c r="F17">
        <v>260</v>
      </c>
      <c r="G17">
        <v>0</v>
      </c>
      <c r="H17">
        <v>25</v>
      </c>
      <c r="I17">
        <v>140</v>
      </c>
      <c r="J17">
        <v>25</v>
      </c>
      <c r="K17">
        <v>430.5</v>
      </c>
      <c r="L17">
        <v>250</v>
      </c>
      <c r="M17">
        <v>0</v>
      </c>
      <c r="N17">
        <v>184.85</v>
      </c>
      <c r="O17" s="10" t="str">
        <v xml:space="preserve">بدل خصم يوم إجازة بعد انتهاء الاجازات المرضية : </v>
      </c>
      <c r="P17" s="10" t="str">
        <v>زيادة</v>
      </c>
      <c r="Q17" s="10">
        <v>-8.65</v>
      </c>
      <c r="R17">
        <v>190</v>
      </c>
      <c r="S17" t="str">
        <v xml:space="preserve"> </v>
      </c>
      <c r="T17">
        <v>104</v>
      </c>
      <c r="U17">
        <v>0</v>
      </c>
      <c r="V17">
        <v>44866</v>
      </c>
      <c r="W17">
        <v>13</v>
      </c>
      <c r="X17">
        <f>VLOOKUP(A17,loan!A:O,15,0)</f>
        <v>13</v>
      </c>
    </row>
    <row r="18" spans="1:24" x14ac:dyDescent="0.3">
      <c r="A18">
        <v>430</v>
      </c>
      <c r="B18" s="2" t="str">
        <v>معتصم الأمير</v>
      </c>
      <c r="C18" s="2" t="str">
        <v>شركة الحرية هوم</v>
      </c>
      <c r="D18">
        <v>0</v>
      </c>
      <c r="E18">
        <v>0</v>
      </c>
      <c r="F18">
        <v>260</v>
      </c>
      <c r="G18">
        <v>0</v>
      </c>
      <c r="H18">
        <v>0</v>
      </c>
      <c r="I18">
        <v>140</v>
      </c>
      <c r="J18">
        <v>0</v>
      </c>
      <c r="K18">
        <v>400</v>
      </c>
      <c r="L18">
        <v>320</v>
      </c>
      <c r="M18">
        <v>0</v>
      </c>
      <c r="N18">
        <v>180</v>
      </c>
      <c r="O18" s="10" t="str">
        <v xml:space="preserve">تم إضافة 25% من قيمة الراتب بدل مكافات و عمل إضافي : </v>
      </c>
      <c r="P18" s="10" t="str">
        <v>زيادة</v>
      </c>
      <c r="Q18" s="10">
        <v>100</v>
      </c>
      <c r="R18">
        <v>140</v>
      </c>
      <c r="S18" t="str">
        <v xml:space="preserve"> </v>
      </c>
      <c r="T18">
        <v>104</v>
      </c>
      <c r="U18">
        <v>0</v>
      </c>
      <c r="V18">
        <v>44866</v>
      </c>
      <c r="W18">
        <v>0</v>
      </c>
      <c r="X18">
        <f>VLOOKUP(A18,loan!A:O,15,0)</f>
        <v>15</v>
      </c>
    </row>
    <row r="19" spans="1:24" x14ac:dyDescent="0.3">
      <c r="A19">
        <v>432</v>
      </c>
      <c r="B19" s="2" t="str">
        <v>عامر يوسف ابراهيم ابوخشبة</v>
      </c>
      <c r="C19" s="2" t="str">
        <v>شركة الحرية هوم</v>
      </c>
      <c r="D19">
        <v>-19.5</v>
      </c>
      <c r="E19">
        <v>0</v>
      </c>
      <c r="F19">
        <v>260</v>
      </c>
      <c r="G19">
        <v>0</v>
      </c>
      <c r="H19">
        <v>0</v>
      </c>
      <c r="I19">
        <v>140</v>
      </c>
      <c r="J19">
        <v>50</v>
      </c>
      <c r="K19">
        <v>430.5</v>
      </c>
      <c r="L19">
        <v>395.45</v>
      </c>
      <c r="M19">
        <v>0</v>
      </c>
      <c r="N19">
        <v>147.55000000000001</v>
      </c>
      <c r="O19" s="10" t="str">
        <v xml:space="preserve">تم إضافة 25% من قيمة الراتب بدل مكافات و عمل إضافي : </v>
      </c>
      <c r="P19" s="10" t="str">
        <v>زيادة</v>
      </c>
      <c r="Q19" s="10">
        <v>112.5</v>
      </c>
      <c r="R19">
        <v>190</v>
      </c>
      <c r="S19" t="str">
        <v xml:space="preserve"> </v>
      </c>
      <c r="T19">
        <v>104</v>
      </c>
      <c r="U19">
        <v>0</v>
      </c>
      <c r="V19">
        <v>44866</v>
      </c>
      <c r="W19">
        <v>0</v>
      </c>
      <c r="X19">
        <f>VLOOKUP(A19,loan!A:O,15,0)</f>
        <v>4</v>
      </c>
    </row>
    <row r="20" spans="1:24" x14ac:dyDescent="0.3">
      <c r="A20">
        <v>434</v>
      </c>
      <c r="B20" s="2" t="str">
        <v>ليث عادل سعيد يوسف</v>
      </c>
      <c r="C20" s="2" t="str">
        <v>شركة الحرية هوم</v>
      </c>
      <c r="D20">
        <v>0</v>
      </c>
      <c r="E20">
        <v>0</v>
      </c>
      <c r="F20">
        <v>260</v>
      </c>
      <c r="G20">
        <v>0</v>
      </c>
      <c r="H20">
        <v>90</v>
      </c>
      <c r="I20">
        <v>0</v>
      </c>
      <c r="J20">
        <v>0</v>
      </c>
      <c r="K20">
        <v>350</v>
      </c>
      <c r="L20">
        <v>311</v>
      </c>
      <c r="M20">
        <v>0</v>
      </c>
      <c r="N20">
        <v>48</v>
      </c>
      <c r="O20" s="10" t="str">
        <v>(تم إضافة 25% من قيمة الراتب بدل مكافات و عمل إضافي : 87.5
خصم بدل توالف : -39
خصم بدل توالف  : -17
خصم بدل توالف  : -22.5 (</v>
      </c>
      <c r="P20" s="10" t="str">
        <v>زيادة</v>
      </c>
      <c r="Q20" s="10">
        <v>9</v>
      </c>
      <c r="R20">
        <v>90</v>
      </c>
      <c r="S20" t="str">
        <v xml:space="preserve"> </v>
      </c>
      <c r="T20">
        <v>0</v>
      </c>
      <c r="U20">
        <v>0</v>
      </c>
      <c r="V20">
        <v>44866</v>
      </c>
      <c r="W20">
        <v>0</v>
      </c>
      <c r="X20">
        <f>VLOOKUP(A20,loan!A:O,15,0)</f>
        <v>22</v>
      </c>
    </row>
    <row r="21" spans="1:24" x14ac:dyDescent="0.3">
      <c r="A21">
        <v>437</v>
      </c>
      <c r="B21" s="2" t="str">
        <v>محمد صلاح</v>
      </c>
      <c r="C21" t="str">
        <v>شركة الحرية هوم</v>
      </c>
      <c r="D21">
        <v>0</v>
      </c>
      <c r="E21">
        <v>0</v>
      </c>
      <c r="F21">
        <v>260</v>
      </c>
      <c r="G21">
        <v>0</v>
      </c>
      <c r="H21">
        <v>50</v>
      </c>
      <c r="I21">
        <v>140</v>
      </c>
      <c r="J21">
        <v>0</v>
      </c>
      <c r="K21">
        <v>450</v>
      </c>
      <c r="L21">
        <v>180</v>
      </c>
      <c r="M21">
        <v>0</v>
      </c>
      <c r="N21">
        <v>382.5</v>
      </c>
      <c r="O21" s="10" t="str">
        <v xml:space="preserve">تم إضافة 25% من قيمة الراتب بدل مكافات و عمل إضافي : </v>
      </c>
      <c r="P21" s="10" t="str">
        <v>زيادة</v>
      </c>
      <c r="Q21" s="10">
        <v>112.5</v>
      </c>
      <c r="R21">
        <v>190</v>
      </c>
      <c r="S21" t="str">
        <v xml:space="preserve"> </v>
      </c>
      <c r="T21">
        <v>104</v>
      </c>
      <c r="U21">
        <v>0</v>
      </c>
      <c r="V21">
        <v>44927</v>
      </c>
      <c r="W21">
        <v>0</v>
      </c>
      <c r="X21">
        <f>VLOOKUP(A21,loan!A:O,15,0)</f>
        <v>18</v>
      </c>
    </row>
    <row r="22" spans="1:24" x14ac:dyDescent="0.3">
      <c r="A22">
        <v>438</v>
      </c>
      <c r="B22" s="2" t="str">
        <v>اسامة ناصر جودت هارون</v>
      </c>
      <c r="C22" t="str">
        <v>شركة الحرية هوم</v>
      </c>
      <c r="D22">
        <v>0</v>
      </c>
      <c r="E22">
        <v>0</v>
      </c>
      <c r="F22">
        <v>260</v>
      </c>
      <c r="G22">
        <v>0</v>
      </c>
      <c r="H22">
        <v>90</v>
      </c>
      <c r="I22">
        <v>0</v>
      </c>
      <c r="J22">
        <v>0</v>
      </c>
      <c r="K22">
        <v>350</v>
      </c>
      <c r="L22">
        <v>250</v>
      </c>
      <c r="M22">
        <v>0</v>
      </c>
      <c r="N22">
        <v>137.5</v>
      </c>
      <c r="O22" s="10" t="str">
        <v xml:space="preserve">(تم إضافة 25% من قيمة الراتب بدل مكافات و عمل إضافي : 87.5
خصم بدل نقص صندوق : -50 ) : </v>
      </c>
      <c r="P22" s="10" t="str">
        <v>زيادة</v>
      </c>
      <c r="Q22" s="10">
        <v>37.5</v>
      </c>
      <c r="R22">
        <v>90</v>
      </c>
      <c r="S22" t="str">
        <v xml:space="preserve"> </v>
      </c>
      <c r="T22">
        <v>0</v>
      </c>
      <c r="U22">
        <v>0</v>
      </c>
      <c r="V22">
        <v>44927</v>
      </c>
      <c r="W22">
        <v>0</v>
      </c>
      <c r="X22">
        <f>VLOOKUP(A22,loan!A:O,15,0)</f>
        <v>14</v>
      </c>
    </row>
    <row r="23" spans="1:24" x14ac:dyDescent="0.3">
      <c r="A23">
        <v>439</v>
      </c>
      <c r="B23" s="2" t="str">
        <v>فؤاد خليل موسى فرحان</v>
      </c>
      <c r="C23" t="str">
        <v>شركة الحرية هوم</v>
      </c>
      <c r="D23">
        <v>-19.5</v>
      </c>
      <c r="E23">
        <v>0</v>
      </c>
      <c r="F23">
        <v>260</v>
      </c>
      <c r="G23">
        <v>0</v>
      </c>
      <c r="H23">
        <v>100</v>
      </c>
      <c r="I23">
        <v>140</v>
      </c>
      <c r="J23">
        <v>0</v>
      </c>
      <c r="K23">
        <v>480.5</v>
      </c>
      <c r="L23">
        <v>200</v>
      </c>
      <c r="M23">
        <v>0</v>
      </c>
      <c r="N23">
        <v>405.5</v>
      </c>
      <c r="O23" s="10" t="str">
        <v xml:space="preserve">تم إضافة 25% من قيمة الراتب بدل مكافات و عمل إضافي : </v>
      </c>
      <c r="P23" s="10" t="str">
        <v>زيادة</v>
      </c>
      <c r="Q23" s="10">
        <v>125</v>
      </c>
      <c r="R23">
        <v>240</v>
      </c>
      <c r="S23" t="str">
        <v xml:space="preserve"> </v>
      </c>
      <c r="T23">
        <v>104</v>
      </c>
      <c r="U23">
        <v>0</v>
      </c>
      <c r="V23">
        <v>44927</v>
      </c>
      <c r="W23">
        <v>0</v>
      </c>
      <c r="X23">
        <f>VLOOKUP(A23,loan!A:O,15,0)</f>
        <v>28</v>
      </c>
    </row>
    <row r="24" spans="1:24" x14ac:dyDescent="0.3">
      <c r="A24">
        <v>442</v>
      </c>
      <c r="B24" t="str">
        <v>وليد ايمن احمد عليان</v>
      </c>
      <c r="C24" t="str">
        <v>شركة الحرية هوم</v>
      </c>
      <c r="D24">
        <v>-19.5</v>
      </c>
      <c r="E24">
        <v>0</v>
      </c>
      <c r="F24">
        <v>260</v>
      </c>
      <c r="G24">
        <v>0</v>
      </c>
      <c r="H24">
        <v>0</v>
      </c>
      <c r="I24">
        <v>140</v>
      </c>
      <c r="J24">
        <v>0</v>
      </c>
      <c r="K24">
        <v>380.5</v>
      </c>
      <c r="L24">
        <v>0</v>
      </c>
      <c r="M24">
        <v>0</v>
      </c>
      <c r="N24">
        <v>480.5</v>
      </c>
      <c r="O24" s="10" t="str">
        <v xml:space="preserve">تم إضافة 25% من قيمة الراتب بدل مكافات و عمل إضافي : </v>
      </c>
      <c r="P24" s="10" t="str">
        <v>زيادة</v>
      </c>
      <c r="Q24" s="10">
        <v>100</v>
      </c>
      <c r="R24">
        <v>140</v>
      </c>
      <c r="S24" t="str">
        <v xml:space="preserve"> </v>
      </c>
      <c r="T24">
        <v>104</v>
      </c>
      <c r="U24">
        <v>0</v>
      </c>
      <c r="V24">
        <v>44927</v>
      </c>
      <c r="W24">
        <v>0</v>
      </c>
      <c r="X24">
        <f>VLOOKUP(A24,loan!A:O,15,0)</f>
        <v>0</v>
      </c>
    </row>
    <row r="25" spans="1:24" x14ac:dyDescent="0.3">
      <c r="A25">
        <v>441</v>
      </c>
      <c r="B25" t="str">
        <v xml:space="preserve">محمد منير جميل حسين </v>
      </c>
      <c r="C25" t="str">
        <v>شركة الحرية هوم</v>
      </c>
      <c r="D25">
        <v>-19.5</v>
      </c>
      <c r="E25">
        <v>0</v>
      </c>
      <c r="F25">
        <v>260</v>
      </c>
      <c r="G25">
        <v>0</v>
      </c>
      <c r="H25">
        <v>50</v>
      </c>
      <c r="I25">
        <v>140</v>
      </c>
      <c r="J25">
        <v>0</v>
      </c>
      <c r="K25">
        <v>430.5</v>
      </c>
      <c r="L25">
        <v>110</v>
      </c>
      <c r="M25">
        <v>0</v>
      </c>
      <c r="N25">
        <v>433</v>
      </c>
      <c r="O25" s="10" t="str">
        <v xml:space="preserve">تم إضافة 25% من قيمة الراتب بدل مكافات و عمل إضافي : </v>
      </c>
      <c r="P25" s="10" t="str">
        <v>زيادة</v>
      </c>
      <c r="Q25" s="10">
        <v>112.5</v>
      </c>
      <c r="R25">
        <v>190</v>
      </c>
      <c r="S25" t="str">
        <v xml:space="preserve"> </v>
      </c>
      <c r="T25">
        <v>104</v>
      </c>
      <c r="U25">
        <v>0</v>
      </c>
      <c r="V25">
        <v>44927</v>
      </c>
      <c r="W25">
        <v>0</v>
      </c>
      <c r="X25">
        <f>VLOOKUP(A25,loan!A:O,15,0)</f>
        <v>12</v>
      </c>
    </row>
    <row r="26" spans="1:24" x14ac:dyDescent="0.3">
      <c r="A26">
        <v>436</v>
      </c>
      <c r="B26" t="str">
        <v xml:space="preserve">علاءالدين محمود عبدالهادي حماد </v>
      </c>
      <c r="C26" t="str">
        <v>شركة الحرية هوم</v>
      </c>
      <c r="D26">
        <v>-19.5</v>
      </c>
      <c r="E26">
        <v>0</v>
      </c>
      <c r="F26">
        <v>260</v>
      </c>
      <c r="G26">
        <v>0</v>
      </c>
      <c r="H26">
        <v>90</v>
      </c>
      <c r="I26">
        <v>0</v>
      </c>
      <c r="J26">
        <v>150</v>
      </c>
      <c r="K26">
        <v>480.5</v>
      </c>
      <c r="L26">
        <v>388.75</v>
      </c>
      <c r="M26">
        <v>100</v>
      </c>
      <c r="N26">
        <v>69.680000000000007</v>
      </c>
      <c r="O26" s="10" t="str">
        <v xml:space="preserve">( تم إضافة 25% من قيمة الراتب بدل مكافات و عمل إضافي : 125
خصم بدل نقص : 19.32 
خصم بدل توالف : 27.75 ) : </v>
      </c>
      <c r="P26" s="10" t="str">
        <v>زيادة</v>
      </c>
      <c r="Q26" s="10">
        <v>77.930000000000007</v>
      </c>
      <c r="R26">
        <v>240</v>
      </c>
      <c r="S26" t="str">
        <v xml:space="preserve"> ( سلفة مجدولة عن شهر 4 ) :  </v>
      </c>
      <c r="T26">
        <v>0</v>
      </c>
      <c r="U26">
        <v>0</v>
      </c>
      <c r="V26">
        <v>44927</v>
      </c>
      <c r="W26">
        <v>0</v>
      </c>
      <c r="X26">
        <f>VLOOKUP(A26,loan!A:O,15,0)</f>
        <v>9</v>
      </c>
    </row>
    <row r="27" spans="1:24" x14ac:dyDescent="0.3">
      <c r="A27">
        <v>447</v>
      </c>
      <c r="B27" t="str">
        <v>يزن حسن نايف طربش</v>
      </c>
      <c r="C27" t="str">
        <v>شركة الحرية هوم</v>
      </c>
      <c r="D27">
        <v>0</v>
      </c>
      <c r="E27">
        <v>0</v>
      </c>
      <c r="F27">
        <v>290</v>
      </c>
      <c r="G27">
        <v>0</v>
      </c>
      <c r="H27">
        <v>70</v>
      </c>
      <c r="I27">
        <v>140</v>
      </c>
      <c r="J27">
        <v>0</v>
      </c>
      <c r="K27">
        <v>500</v>
      </c>
      <c r="L27">
        <v>170</v>
      </c>
      <c r="M27">
        <v>0</v>
      </c>
      <c r="N27">
        <v>455</v>
      </c>
      <c r="O27" s="10" t="str">
        <v xml:space="preserve">تم إضافة 25% من قيمة الراتب بدل مكافات و عمل إضافي : </v>
      </c>
      <c r="P27" s="10" t="str">
        <v>زيادة</v>
      </c>
      <c r="Q27" s="10">
        <v>125</v>
      </c>
      <c r="R27">
        <v>210</v>
      </c>
      <c r="S27" t="str">
        <v xml:space="preserve"> </v>
      </c>
      <c r="T27">
        <v>0</v>
      </c>
      <c r="U27">
        <v>0</v>
      </c>
      <c r="V27">
        <v>0</v>
      </c>
      <c r="W27">
        <v>0</v>
      </c>
      <c r="X27">
        <f>VLOOKUP(A27,loan!A:O,15,0)</f>
        <v>7</v>
      </c>
    </row>
    <row r="28" spans="1:24" x14ac:dyDescent="0.3">
      <c r="A28">
        <v>448</v>
      </c>
      <c r="B28" t="str">
        <v>رائد ماهر محمد عبداللطيف الحداد</v>
      </c>
      <c r="C28" t="str">
        <v>شركة الحرية هوم</v>
      </c>
      <c r="D28">
        <v>0</v>
      </c>
      <c r="E28">
        <v>0</v>
      </c>
      <c r="F28">
        <v>290</v>
      </c>
      <c r="G28">
        <v>0</v>
      </c>
      <c r="H28">
        <v>0</v>
      </c>
      <c r="I28">
        <v>110</v>
      </c>
      <c r="J28">
        <v>0</v>
      </c>
      <c r="K28">
        <v>400</v>
      </c>
      <c r="L28">
        <v>50</v>
      </c>
      <c r="M28">
        <v>0</v>
      </c>
      <c r="N28">
        <v>427.5</v>
      </c>
      <c r="O28" s="10" t="str">
        <v>(تم إضافة 25% من قيمة الراتب بدل مكافات و عمل إضافي : 100
خصم بدل تالف : -22.5 )</v>
      </c>
      <c r="P28" s="10" t="str">
        <v>زيادة</v>
      </c>
      <c r="Q28" s="10">
        <v>77.5</v>
      </c>
      <c r="R28">
        <v>110</v>
      </c>
      <c r="S28" t="str">
        <v xml:space="preserve"> </v>
      </c>
      <c r="T28">
        <v>0</v>
      </c>
      <c r="U28">
        <v>0</v>
      </c>
      <c r="V28">
        <v>0</v>
      </c>
      <c r="W28">
        <v>0</v>
      </c>
      <c r="X28">
        <f>VLOOKUP(A28,loan!A:O,15,0)</f>
        <v>16</v>
      </c>
    </row>
    <row r="29" spans="1:24" x14ac:dyDescent="0.3">
      <c r="A29">
        <v>457</v>
      </c>
      <c r="B29" t="str">
        <v>قصي سعيد محمد الغاوي</v>
      </c>
      <c r="C29" t="str">
        <v>شركة الحرية هوم</v>
      </c>
      <c r="D29">
        <v>0</v>
      </c>
      <c r="E29">
        <v>0</v>
      </c>
      <c r="F29">
        <v>260</v>
      </c>
      <c r="G29">
        <v>0</v>
      </c>
      <c r="H29">
        <v>0</v>
      </c>
      <c r="I29">
        <v>140</v>
      </c>
      <c r="J29">
        <v>0</v>
      </c>
      <c r="K29">
        <v>400</v>
      </c>
      <c r="L29">
        <v>300</v>
      </c>
      <c r="M29">
        <v>0</v>
      </c>
      <c r="N29">
        <v>232</v>
      </c>
      <c r="O29" s="10" t="str">
        <v>(تم إضافة 25% من قيمة الراتب بدل مكافات و عمل إضافي : 100
بدل  إضافة 25% من قيمة الراتب بدل مكافات و عمل إضافي عن شهر 3 : 32 (</v>
      </c>
      <c r="P29" s="10">
        <v>0</v>
      </c>
      <c r="Q29" s="10">
        <v>132</v>
      </c>
      <c r="R29">
        <v>140</v>
      </c>
      <c r="S29" t="str">
        <v xml:space="preserve"> </v>
      </c>
      <c r="T29">
        <v>0</v>
      </c>
      <c r="U29">
        <v>0</v>
      </c>
      <c r="V29">
        <v>0</v>
      </c>
      <c r="W29">
        <v>0</v>
      </c>
      <c r="X29">
        <f>VLOOKUP(A29,loan!A:O,15,0)</f>
        <v>3</v>
      </c>
    </row>
    <row r="30" spans="1:24" x14ac:dyDescent="0.3">
      <c r="A30">
        <v>458</v>
      </c>
      <c r="B30" t="str">
        <v> محمد يوسف محمد الصوري</v>
      </c>
      <c r="C30" t="str">
        <v>شركة الحرية هوم</v>
      </c>
      <c r="D30">
        <v>0</v>
      </c>
      <c r="E30">
        <v>0</v>
      </c>
      <c r="F30">
        <v>260</v>
      </c>
      <c r="G30">
        <v>0</v>
      </c>
      <c r="H30">
        <v>0</v>
      </c>
      <c r="I30">
        <v>140</v>
      </c>
      <c r="J30">
        <v>0</v>
      </c>
      <c r="K30">
        <v>400</v>
      </c>
      <c r="L30">
        <v>0</v>
      </c>
      <c r="M30">
        <v>0</v>
      </c>
      <c r="N30">
        <v>452</v>
      </c>
      <c r="O30" s="10">
        <v>0</v>
      </c>
      <c r="P30" s="10">
        <v>0</v>
      </c>
      <c r="Q30" s="10">
        <v>0</v>
      </c>
      <c r="R30">
        <v>140</v>
      </c>
      <c r="S30" t="str">
        <v xml:space="preserve"> </v>
      </c>
      <c r="T30">
        <v>104</v>
      </c>
      <c r="U30">
        <v>0</v>
      </c>
      <c r="V30">
        <v>0</v>
      </c>
      <c r="W30">
        <v>52</v>
      </c>
      <c r="X30">
        <f>VLOOKUP(A30,loan!A:O,15,0)</f>
        <v>0</v>
      </c>
    </row>
    <row r="31" spans="1:24" x14ac:dyDescent="0.3">
      <c r="A31">
        <v>390</v>
      </c>
      <c r="B31" t="str">
        <v>أنس هشام داود الجولاني</v>
      </c>
      <c r="C31" t="str">
        <v>شركة الحرية هوم</v>
      </c>
      <c r="D31">
        <v>0</v>
      </c>
      <c r="E31">
        <v>0</v>
      </c>
      <c r="F31">
        <v>290</v>
      </c>
      <c r="G31">
        <v>0</v>
      </c>
      <c r="H31">
        <v>70</v>
      </c>
      <c r="I31">
        <v>140</v>
      </c>
      <c r="J31">
        <v>0</v>
      </c>
      <c r="K31">
        <v>500</v>
      </c>
      <c r="L31">
        <v>359</v>
      </c>
      <c r="M31">
        <v>0</v>
      </c>
      <c r="N31">
        <v>266</v>
      </c>
      <c r="O31" s="10" t="str">
        <v xml:space="preserve">تم إضافة 25% من قيمة الراتب بدل مكافات و عمل إضافي : </v>
      </c>
      <c r="P31" s="10" t="str">
        <v>زيادة</v>
      </c>
      <c r="Q31" s="10">
        <v>125</v>
      </c>
      <c r="R31">
        <v>210</v>
      </c>
      <c r="S31" t="str">
        <v xml:space="preserve"> </v>
      </c>
      <c r="T31">
        <v>104</v>
      </c>
      <c r="U31">
        <v>0</v>
      </c>
      <c r="V31">
        <v>0</v>
      </c>
      <c r="W31">
        <v>0</v>
      </c>
      <c r="X31">
        <f>VLOOKUP(A31,loan!A:O,15,0)</f>
        <v>11</v>
      </c>
    </row>
    <row r="32" spans="1:24" x14ac:dyDescent="0.3">
      <c r="A32">
        <v>460</v>
      </c>
      <c r="B32" t="str">
        <v xml:space="preserve">عبدالهادي عبدالفتاح حسن </v>
      </c>
      <c r="C32" t="str">
        <v>شركة الحرية هوم</v>
      </c>
      <c r="D32">
        <v>0</v>
      </c>
      <c r="E32">
        <v>0</v>
      </c>
      <c r="F32">
        <v>260</v>
      </c>
      <c r="G32">
        <v>0</v>
      </c>
      <c r="H32">
        <v>50</v>
      </c>
      <c r="I32">
        <v>140</v>
      </c>
      <c r="J32">
        <v>0</v>
      </c>
      <c r="K32">
        <v>450</v>
      </c>
      <c r="L32">
        <v>343</v>
      </c>
      <c r="M32">
        <v>0</v>
      </c>
      <c r="N32">
        <v>219.5</v>
      </c>
      <c r="O32" s="10" t="str">
        <v xml:space="preserve">تم إضافة 25% من قيمة الراتب بدل مكافات و عمل إضافي : </v>
      </c>
      <c r="P32" s="10" t="str">
        <v>زيادة</v>
      </c>
      <c r="Q32" s="10">
        <v>112.5</v>
      </c>
      <c r="R32">
        <v>190</v>
      </c>
      <c r="S32" t="str">
        <v xml:space="preserve"> </v>
      </c>
      <c r="T32">
        <v>0</v>
      </c>
      <c r="U32">
        <v>0</v>
      </c>
      <c r="V32">
        <v>0</v>
      </c>
      <c r="W32">
        <v>0</v>
      </c>
      <c r="X32">
        <f>VLOOKUP(A32,loan!A:O,15,0)</f>
        <v>27</v>
      </c>
    </row>
    <row r="33" spans="1:24" x14ac:dyDescent="0.3">
      <c r="A33">
        <v>464</v>
      </c>
      <c r="B33" t="str">
        <v>محمد إبراهيم</v>
      </c>
      <c r="C33" t="str">
        <v>شركة الحرية هوم</v>
      </c>
      <c r="D33">
        <v>0</v>
      </c>
      <c r="E33">
        <v>0</v>
      </c>
      <c r="F33">
        <v>290</v>
      </c>
      <c r="G33">
        <v>0</v>
      </c>
      <c r="H33">
        <v>3</v>
      </c>
      <c r="I33">
        <v>157</v>
      </c>
      <c r="J33">
        <v>0</v>
      </c>
      <c r="K33">
        <v>450</v>
      </c>
      <c r="L33">
        <v>250</v>
      </c>
      <c r="M33">
        <v>0</v>
      </c>
      <c r="N33">
        <v>305</v>
      </c>
      <c r="O33" s="10" t="str">
        <v>(بدل فرقية أيام اول يوم عمل  03-04-2023 :  -30
ررتم إضافة 25% من قيمة الراتب بدل مكافات و عمل إضافي : 135(</v>
      </c>
      <c r="P33" s="10">
        <v>0</v>
      </c>
      <c r="Q33" s="10">
        <v>105</v>
      </c>
      <c r="R33">
        <v>160</v>
      </c>
      <c r="S33">
        <v>0</v>
      </c>
      <c r="T33">
        <v>104</v>
      </c>
      <c r="U33">
        <v>0</v>
      </c>
      <c r="V33">
        <v>0</v>
      </c>
      <c r="W33">
        <v>0</v>
      </c>
      <c r="X33">
        <f>VLOOKUP(A33,loan!A:O,15,0)</f>
        <v>0</v>
      </c>
    </row>
    <row r="34" spans="1:24" x14ac:dyDescent="0.3">
      <c r="A34">
        <v>465</v>
      </c>
      <c r="B34" t="str">
        <v>محمد غسان أبو خلف</v>
      </c>
      <c r="C34" t="str">
        <v>شركة الحرية هوم</v>
      </c>
      <c r="D34">
        <v>0</v>
      </c>
      <c r="E34">
        <v>0</v>
      </c>
      <c r="F34">
        <v>290</v>
      </c>
      <c r="G34">
        <v>0</v>
      </c>
      <c r="H34">
        <v>0</v>
      </c>
      <c r="I34">
        <v>157.08333333333331</v>
      </c>
      <c r="J34">
        <v>0</v>
      </c>
      <c r="K34">
        <v>447.08333333333331</v>
      </c>
      <c r="L34">
        <v>85</v>
      </c>
      <c r="M34">
        <v>0</v>
      </c>
      <c r="N34">
        <v>183.99333333333331</v>
      </c>
      <c r="O34" s="10" t="str">
        <v>بدل فرقية أيام اول يوم عمل  16-04-2023 :  -200
خصم بدل نقص صندوق : -8.09</v>
      </c>
      <c r="P34" s="10">
        <v>0</v>
      </c>
      <c r="Q34" s="10">
        <v>-208.09</v>
      </c>
      <c r="R34">
        <v>157.08333333333331</v>
      </c>
      <c r="S34">
        <v>0</v>
      </c>
      <c r="T34">
        <v>104</v>
      </c>
      <c r="U34">
        <v>0</v>
      </c>
      <c r="V34">
        <v>0</v>
      </c>
      <c r="W34">
        <v>30</v>
      </c>
      <c r="X34">
        <f>VLOOKUP(A34,loan!A:O,15,0)</f>
        <v>30</v>
      </c>
    </row>
    <row r="35" spans="1:24" x14ac:dyDescent="0.3">
      <c r="A35">
        <v>466</v>
      </c>
      <c r="B35" t="str">
        <v>علي وجيه مصطفى محمد الصباغ</v>
      </c>
      <c r="C35" t="str">
        <v>شركة الحرية هوم</v>
      </c>
      <c r="D35">
        <v>0</v>
      </c>
      <c r="E35">
        <v>0</v>
      </c>
      <c r="F35">
        <v>260</v>
      </c>
      <c r="G35">
        <v>0</v>
      </c>
      <c r="H35">
        <v>0</v>
      </c>
      <c r="I35">
        <v>140</v>
      </c>
      <c r="J35">
        <v>0</v>
      </c>
      <c r="K35">
        <v>400</v>
      </c>
      <c r="L35">
        <v>260</v>
      </c>
      <c r="M35">
        <v>0</v>
      </c>
      <c r="N35">
        <v>279</v>
      </c>
      <c r="O35" s="10" t="str">
        <v xml:space="preserve">تم إضافة 25% من قيمة الراتب بدل مكافات و عمل إضافي : </v>
      </c>
      <c r="P35" s="10">
        <v>0</v>
      </c>
      <c r="Q35" s="10">
        <v>100</v>
      </c>
      <c r="R35">
        <v>140</v>
      </c>
      <c r="S35">
        <v>0</v>
      </c>
      <c r="T35">
        <v>104</v>
      </c>
      <c r="U35">
        <v>0</v>
      </c>
      <c r="V35">
        <v>0</v>
      </c>
      <c r="W35">
        <v>39</v>
      </c>
      <c r="X35">
        <f>VLOOKUP(A35,loan!A:O,15,0)</f>
        <v>31</v>
      </c>
    </row>
    <row r="36" spans="1:24" x14ac:dyDescent="0.3">
      <c r="A36">
        <v>468</v>
      </c>
      <c r="B36" t="str">
        <v>جابر محمود جابر علي</v>
      </c>
      <c r="C36" t="str">
        <v>شركة الحرية هوم</v>
      </c>
      <c r="D36">
        <v>0</v>
      </c>
      <c r="E36">
        <v>0</v>
      </c>
      <c r="F36">
        <v>450</v>
      </c>
      <c r="G36">
        <v>0</v>
      </c>
      <c r="H36">
        <v>106.25</v>
      </c>
      <c r="I36">
        <v>243.75</v>
      </c>
      <c r="J36">
        <v>0</v>
      </c>
      <c r="K36">
        <v>800</v>
      </c>
      <c r="L36">
        <v>0</v>
      </c>
      <c r="M36">
        <v>0</v>
      </c>
      <c r="N36">
        <v>0</v>
      </c>
      <c r="O36" s="10" t="str">
        <v xml:space="preserve">اول يوم عمل 01-05-2023 : </v>
      </c>
      <c r="P36" s="10">
        <v>0</v>
      </c>
      <c r="Q36" s="10">
        <v>-800</v>
      </c>
      <c r="R36">
        <v>350</v>
      </c>
      <c r="S36">
        <v>0</v>
      </c>
      <c r="T36">
        <v>104</v>
      </c>
      <c r="U36">
        <v>0</v>
      </c>
      <c r="V36">
        <v>0</v>
      </c>
      <c r="W36">
        <v>0</v>
      </c>
      <c r="X36">
        <f>VLOOKUP(A36,loan!A:O,15,0)</f>
        <v>0</v>
      </c>
    </row>
    <row r="37" spans="1:24" x14ac:dyDescent="0.3">
      <c r="A37">
        <v>420</v>
      </c>
      <c r="B37" t="str">
        <v xml:space="preserve">ابراهيم المصري </v>
      </c>
      <c r="C37" t="str">
        <v>شركة الحرية هوم</v>
      </c>
      <c r="D37">
        <v>0</v>
      </c>
      <c r="E37">
        <v>0</v>
      </c>
      <c r="F37">
        <v>260</v>
      </c>
      <c r="G37">
        <v>0</v>
      </c>
      <c r="H37">
        <v>0</v>
      </c>
      <c r="I37">
        <v>90</v>
      </c>
      <c r="J37">
        <v>0</v>
      </c>
      <c r="K37">
        <v>350</v>
      </c>
      <c r="L37">
        <v>202.5</v>
      </c>
      <c r="M37">
        <v>0</v>
      </c>
      <c r="N37">
        <v>138</v>
      </c>
      <c r="O37" s="10" t="str">
        <v xml:space="preserve">خصم بدل تالف : </v>
      </c>
      <c r="P37" s="10">
        <v>0</v>
      </c>
      <c r="Q37" s="10">
        <v>-61.5</v>
      </c>
      <c r="R37">
        <v>90</v>
      </c>
      <c r="S37">
        <v>0</v>
      </c>
      <c r="T37">
        <v>66</v>
      </c>
      <c r="U37">
        <v>0</v>
      </c>
      <c r="V37">
        <v>0</v>
      </c>
      <c r="W37">
        <v>52</v>
      </c>
      <c r="X37">
        <f>VLOOKUP(A37,loan!A:O,15,0)</f>
        <v>20</v>
      </c>
    </row>
    <row r="38" spans="1:24" x14ac:dyDescent="0.3">
      <c r="A38">
        <v>467</v>
      </c>
      <c r="B38" t="str">
        <v>احمد خالد يوسف أبو جويعد</v>
      </c>
      <c r="C38" t="str">
        <v>شركة الحرية هوم</v>
      </c>
      <c r="D38">
        <v>0</v>
      </c>
      <c r="E38">
        <v>0</v>
      </c>
      <c r="F38">
        <v>260</v>
      </c>
      <c r="G38">
        <v>0</v>
      </c>
      <c r="H38">
        <v>0</v>
      </c>
      <c r="I38">
        <v>90</v>
      </c>
      <c r="J38">
        <v>0</v>
      </c>
      <c r="K38">
        <v>350</v>
      </c>
      <c r="L38">
        <v>202</v>
      </c>
      <c r="M38">
        <v>0</v>
      </c>
      <c r="N38">
        <v>118.80000000000001</v>
      </c>
      <c r="O38" s="10" t="str">
        <v>(بدل فرقية أيام اول يوم عمل 9-4-2023 : -93.35
تم إضافة 25% من قيمة الراتب بدل مكافآت و عمل إضافي : 64.15(</v>
      </c>
      <c r="P38" s="10">
        <v>0</v>
      </c>
      <c r="Q38" s="10">
        <v>-29.199999999999989</v>
      </c>
      <c r="R38">
        <v>90</v>
      </c>
      <c r="S38">
        <v>0</v>
      </c>
      <c r="T38">
        <v>66</v>
      </c>
      <c r="U38">
        <v>0</v>
      </c>
      <c r="V38">
        <v>0</v>
      </c>
      <c r="W38">
        <v>0</v>
      </c>
      <c r="X38">
        <f>VLOOKUP(A38,loan!A:O,15,0)</f>
        <v>32</v>
      </c>
    </row>
    <row r="39" spans="1:24" x14ac:dyDescent="0.3">
      <c r="A39">
        <v>444</v>
      </c>
      <c r="B39" t="str">
        <v xml:space="preserve">اسامة خالد ربابعة </v>
      </c>
      <c r="C39" t="str">
        <v>شركة الحرية هوم</v>
      </c>
      <c r="D39">
        <v>0</v>
      </c>
      <c r="E39">
        <v>0</v>
      </c>
      <c r="F39">
        <v>290</v>
      </c>
      <c r="G39">
        <v>0</v>
      </c>
      <c r="H39">
        <v>40</v>
      </c>
      <c r="I39">
        <v>120</v>
      </c>
      <c r="J39">
        <v>50</v>
      </c>
      <c r="K39">
        <v>500</v>
      </c>
      <c r="L39">
        <v>200</v>
      </c>
      <c r="M39">
        <v>0</v>
      </c>
      <c r="N39">
        <v>300</v>
      </c>
      <c r="O39" s="10">
        <v>0</v>
      </c>
      <c r="P39" s="10">
        <v>0</v>
      </c>
      <c r="Q39" s="10">
        <v>0</v>
      </c>
      <c r="R39">
        <v>210</v>
      </c>
      <c r="S39" t="str">
        <v xml:space="preserve"> </v>
      </c>
      <c r="T39">
        <v>0</v>
      </c>
      <c r="U39">
        <v>0</v>
      </c>
      <c r="V39">
        <v>0</v>
      </c>
      <c r="W39">
        <v>0</v>
      </c>
      <c r="X39">
        <f>VLOOKUP(A39,loan!A:O,15,0)</f>
        <v>5</v>
      </c>
    </row>
    <row r="40" spans="1:24" x14ac:dyDescent="0.3">
      <c r="X40" t="e">
        <f>VLOOKUP(A40,loan!A:O,15,0)</f>
        <v>#N/A</v>
      </c>
    </row>
    <row r="41" spans="1:24" x14ac:dyDescent="0.3">
      <c r="X41" t="e">
        <f>VLOOKUP(A41,loan!A:O,15,0)</f>
        <v>#N/A</v>
      </c>
    </row>
    <row r="42" spans="1:24" x14ac:dyDescent="0.3">
      <c r="X42" t="e">
        <f>VLOOKUP(A42,loan!A:O,15,0)</f>
        <v>#N/A</v>
      </c>
    </row>
    <row r="43" spans="1:24" x14ac:dyDescent="0.3">
      <c r="X43" t="e">
        <f>VLOOKUP(A43,loan!A:O,15,0)</f>
        <v>#N/A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D9FB-0FE0-4D9C-81A2-FA3A9759A710}">
  <dimension ref="A1:Z73"/>
  <sheetViews>
    <sheetView workbookViewId="0">
      <selection activeCell="D15" sqref="D15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215</v>
      </c>
    </row>
    <row r="2" spans="1:26" x14ac:dyDescent="0.3">
      <c r="A2" cm="1">
        <f t="array" ref="A2:W13">_xlfn._xlws.FILTER(All_salarey!A:W,(All_salarey!Z:Z="شركة نجمة المستقبل"),0)</f>
        <v>308</v>
      </c>
      <c r="B2" s="2" t="str">
        <v>هيثم حمدي محمود ابو المفلفل</v>
      </c>
      <c r="C2" s="2" t="str">
        <v>سحاب</v>
      </c>
      <c r="D2">
        <v>-28.5</v>
      </c>
      <c r="E2">
        <v>0</v>
      </c>
      <c r="F2">
        <v>380</v>
      </c>
      <c r="G2">
        <v>-21.382000000000001</v>
      </c>
      <c r="H2">
        <v>90</v>
      </c>
      <c r="I2">
        <v>120</v>
      </c>
      <c r="J2">
        <v>100</v>
      </c>
      <c r="K2">
        <v>640.11800000000005</v>
      </c>
      <c r="L2">
        <v>175</v>
      </c>
      <c r="M2">
        <v>10</v>
      </c>
      <c r="N2">
        <v>455.11800000000005</v>
      </c>
      <c r="O2">
        <v>0</v>
      </c>
      <c r="P2" s="10">
        <v>0</v>
      </c>
      <c r="Q2" s="10">
        <v>0</v>
      </c>
      <c r="R2">
        <v>310</v>
      </c>
      <c r="S2" t="str">
        <v xml:space="preserve"> ( سلفة زيت 30-4-2023 ) :  </v>
      </c>
      <c r="T2">
        <v>0</v>
      </c>
      <c r="U2">
        <v>0</v>
      </c>
      <c r="V2">
        <v>0</v>
      </c>
      <c r="W2">
        <v>0</v>
      </c>
    </row>
    <row r="3" spans="1:26" x14ac:dyDescent="0.3">
      <c r="A3">
        <v>353</v>
      </c>
      <c r="B3" s="2" t="str">
        <v>انس عدنان محمد القاضي</v>
      </c>
      <c r="C3" s="2" t="str">
        <v>خلدا</v>
      </c>
      <c r="D3">
        <v>-19.5</v>
      </c>
      <c r="E3">
        <v>0</v>
      </c>
      <c r="F3">
        <v>260</v>
      </c>
      <c r="G3">
        <v>0</v>
      </c>
      <c r="H3">
        <v>50</v>
      </c>
      <c r="I3">
        <v>90</v>
      </c>
      <c r="J3">
        <v>50</v>
      </c>
      <c r="K3">
        <v>430.5</v>
      </c>
      <c r="L3">
        <v>200</v>
      </c>
      <c r="M3">
        <v>0</v>
      </c>
      <c r="N3">
        <v>230.5</v>
      </c>
      <c r="O3">
        <v>0</v>
      </c>
      <c r="P3" s="10">
        <v>0</v>
      </c>
      <c r="Q3" s="10">
        <v>0</v>
      </c>
      <c r="R3">
        <v>190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322</v>
      </c>
      <c r="B4" s="2" t="str">
        <v>انس محمد سليم بعاره</v>
      </c>
      <c r="C4" s="2" t="str">
        <v>خلدا</v>
      </c>
      <c r="D4">
        <v>-19.5</v>
      </c>
      <c r="E4">
        <v>0</v>
      </c>
      <c r="F4">
        <v>260</v>
      </c>
      <c r="G4">
        <v>0</v>
      </c>
      <c r="H4">
        <v>10</v>
      </c>
      <c r="I4">
        <v>40</v>
      </c>
      <c r="J4">
        <v>40</v>
      </c>
      <c r="K4">
        <v>330.5</v>
      </c>
      <c r="L4">
        <v>225</v>
      </c>
      <c r="M4">
        <v>0</v>
      </c>
      <c r="N4">
        <v>105.5</v>
      </c>
      <c r="O4">
        <v>0</v>
      </c>
      <c r="P4" s="10">
        <v>0</v>
      </c>
      <c r="Q4" s="10">
        <v>0</v>
      </c>
      <c r="R4">
        <v>90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321</v>
      </c>
      <c r="B5" s="2" t="str">
        <v>انور انيس عزت زمريق</v>
      </c>
      <c r="C5" s="2" t="str">
        <v>خلدا</v>
      </c>
      <c r="D5">
        <v>-21.75</v>
      </c>
      <c r="E5">
        <v>0</v>
      </c>
      <c r="F5">
        <v>290</v>
      </c>
      <c r="G5">
        <v>0</v>
      </c>
      <c r="H5">
        <v>90</v>
      </c>
      <c r="I5">
        <v>150</v>
      </c>
      <c r="J5">
        <v>100</v>
      </c>
      <c r="K5">
        <v>608.25</v>
      </c>
      <c r="L5">
        <v>200</v>
      </c>
      <c r="M5">
        <v>0</v>
      </c>
      <c r="N5">
        <v>408.25</v>
      </c>
      <c r="O5">
        <v>0</v>
      </c>
      <c r="P5" s="10">
        <v>0</v>
      </c>
      <c r="Q5" s="10">
        <v>0</v>
      </c>
      <c r="R5">
        <v>340</v>
      </c>
      <c r="S5" t="str">
        <v xml:space="preserve">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348</v>
      </c>
      <c r="B6" s="2" t="str">
        <v>عامر جمال اسماعيل تركي</v>
      </c>
      <c r="C6" s="2" t="str">
        <v>خلدا</v>
      </c>
      <c r="D6">
        <v>-24</v>
      </c>
      <c r="E6">
        <v>0</v>
      </c>
      <c r="F6">
        <v>320</v>
      </c>
      <c r="G6">
        <v>0</v>
      </c>
      <c r="H6">
        <v>30</v>
      </c>
      <c r="I6">
        <v>30</v>
      </c>
      <c r="J6">
        <v>20</v>
      </c>
      <c r="K6">
        <v>376</v>
      </c>
      <c r="L6">
        <v>200</v>
      </c>
      <c r="M6">
        <v>0</v>
      </c>
      <c r="N6">
        <v>176</v>
      </c>
      <c r="O6">
        <v>0</v>
      </c>
      <c r="P6" s="10">
        <v>0</v>
      </c>
      <c r="Q6" s="10">
        <v>0</v>
      </c>
      <c r="R6">
        <v>80</v>
      </c>
      <c r="S6" t="str">
        <v xml:space="preserve"> </v>
      </c>
      <c r="T6">
        <v>0</v>
      </c>
      <c r="U6">
        <v>0</v>
      </c>
      <c r="V6">
        <v>0</v>
      </c>
      <c r="W6">
        <v>0</v>
      </c>
    </row>
    <row r="7" spans="1:26" x14ac:dyDescent="0.3">
      <c r="A7">
        <v>318</v>
      </c>
      <c r="B7" s="2" t="str">
        <v>عبدالله حمدي محمود ابو المفلفل</v>
      </c>
      <c r="C7" s="2" t="str">
        <v>خلدا</v>
      </c>
      <c r="D7">
        <v>-22.5</v>
      </c>
      <c r="E7">
        <v>0</v>
      </c>
      <c r="F7">
        <v>300</v>
      </c>
      <c r="G7">
        <v>-21.382000000000001</v>
      </c>
      <c r="H7">
        <v>50</v>
      </c>
      <c r="I7">
        <v>100</v>
      </c>
      <c r="J7">
        <v>100</v>
      </c>
      <c r="K7">
        <v>506.11799999999999</v>
      </c>
      <c r="L7">
        <v>250</v>
      </c>
      <c r="M7">
        <v>10</v>
      </c>
      <c r="N7">
        <v>246.11799999999999</v>
      </c>
      <c r="O7">
        <v>0</v>
      </c>
      <c r="P7" s="10">
        <v>0</v>
      </c>
      <c r="Q7" s="10">
        <v>0</v>
      </c>
      <c r="R7">
        <v>250</v>
      </c>
      <c r="S7" t="str">
        <v xml:space="preserve"> ( سلفة زيت 30-4-2023 ) :  </v>
      </c>
      <c r="T7">
        <v>0</v>
      </c>
      <c r="U7">
        <v>0</v>
      </c>
      <c r="V7">
        <v>0</v>
      </c>
      <c r="W7">
        <v>0</v>
      </c>
    </row>
    <row r="8" spans="1:26" x14ac:dyDescent="0.3">
      <c r="A8">
        <v>327</v>
      </c>
      <c r="B8" s="2" t="str">
        <v>محمد حمدي محمود ابو المفلفل</v>
      </c>
      <c r="C8" s="2" t="str">
        <v>خلدا</v>
      </c>
      <c r="D8">
        <v>-33</v>
      </c>
      <c r="E8">
        <v>0</v>
      </c>
      <c r="F8">
        <v>440</v>
      </c>
      <c r="G8">
        <v>-95.835999999999999</v>
      </c>
      <c r="H8">
        <v>100</v>
      </c>
      <c r="I8">
        <v>100</v>
      </c>
      <c r="J8">
        <v>100</v>
      </c>
      <c r="K8">
        <v>611.16399999999999</v>
      </c>
      <c r="L8">
        <v>0</v>
      </c>
      <c r="M8">
        <v>0</v>
      </c>
      <c r="N8">
        <v>611.16399999999999</v>
      </c>
      <c r="O8">
        <v>0</v>
      </c>
      <c r="P8" s="10">
        <v>0</v>
      </c>
      <c r="Q8" s="10">
        <v>0</v>
      </c>
      <c r="R8">
        <v>300</v>
      </c>
      <c r="S8" t="str">
        <v xml:space="preserve"> </v>
      </c>
      <c r="T8">
        <v>0</v>
      </c>
      <c r="U8">
        <v>0</v>
      </c>
      <c r="V8">
        <v>0</v>
      </c>
      <c r="W8">
        <v>0</v>
      </c>
    </row>
    <row r="9" spans="1:26" x14ac:dyDescent="0.3">
      <c r="A9">
        <v>355</v>
      </c>
      <c r="B9" s="2" t="str">
        <v>محمود جلال محمد إسماعيل</v>
      </c>
      <c r="C9" s="2" t="str">
        <v>خلدا</v>
      </c>
      <c r="D9">
        <v>0</v>
      </c>
      <c r="E9">
        <v>0</v>
      </c>
      <c r="F9">
        <v>260</v>
      </c>
      <c r="G9">
        <v>0</v>
      </c>
      <c r="H9">
        <v>40</v>
      </c>
      <c r="I9">
        <v>40</v>
      </c>
      <c r="J9">
        <v>10</v>
      </c>
      <c r="K9">
        <v>350</v>
      </c>
      <c r="L9">
        <v>210</v>
      </c>
      <c r="M9">
        <v>0</v>
      </c>
      <c r="N9">
        <v>140</v>
      </c>
      <c r="O9">
        <v>0</v>
      </c>
      <c r="P9" s="10">
        <v>0</v>
      </c>
      <c r="Q9" s="10">
        <v>0</v>
      </c>
      <c r="R9">
        <v>90</v>
      </c>
      <c r="S9" t="str">
        <v xml:space="preserve"> </v>
      </c>
      <c r="T9">
        <v>0</v>
      </c>
      <c r="U9">
        <v>0</v>
      </c>
      <c r="V9">
        <v>0</v>
      </c>
      <c r="W9">
        <v>0</v>
      </c>
    </row>
    <row r="10" spans="1:26" x14ac:dyDescent="0.3">
      <c r="A10">
        <v>304</v>
      </c>
      <c r="B10" s="2" t="str">
        <v>عبدالله هادي محمد سعد</v>
      </c>
      <c r="C10" s="2" t="str">
        <v>جاردنز</v>
      </c>
      <c r="D10">
        <v>-23.25</v>
      </c>
      <c r="E10">
        <v>0</v>
      </c>
      <c r="F10">
        <v>310</v>
      </c>
      <c r="G10">
        <v>-51.927</v>
      </c>
      <c r="H10">
        <v>20</v>
      </c>
      <c r="I10">
        <v>100</v>
      </c>
      <c r="J10">
        <v>100</v>
      </c>
      <c r="K10">
        <v>454.82299999999998</v>
      </c>
      <c r="L10">
        <v>90</v>
      </c>
      <c r="M10">
        <v>10</v>
      </c>
      <c r="N10">
        <v>354.82299999999998</v>
      </c>
      <c r="O10">
        <v>0</v>
      </c>
      <c r="P10" s="10">
        <v>0</v>
      </c>
      <c r="Q10" s="10">
        <v>0</v>
      </c>
      <c r="R10">
        <v>220</v>
      </c>
      <c r="S10" t="str">
        <v xml:space="preserve"> ( سلفة زيت 30-4-2023 ) :  </v>
      </c>
      <c r="T10">
        <v>0</v>
      </c>
      <c r="U10">
        <v>0</v>
      </c>
      <c r="V10">
        <v>0</v>
      </c>
      <c r="W10">
        <v>0</v>
      </c>
    </row>
    <row r="11" spans="1:26" x14ac:dyDescent="0.3">
      <c r="A11">
        <v>325</v>
      </c>
      <c r="B11" s="2" t="str">
        <v>حمزة سلامة موسى سالم</v>
      </c>
      <c r="C11" s="2" t="str">
        <v>الحسين</v>
      </c>
      <c r="D11">
        <v>-21.75</v>
      </c>
      <c r="E11">
        <v>0</v>
      </c>
      <c r="F11">
        <v>290</v>
      </c>
      <c r="G11">
        <v>0</v>
      </c>
      <c r="H11">
        <v>0</v>
      </c>
      <c r="I11">
        <v>45</v>
      </c>
      <c r="J11">
        <v>45</v>
      </c>
      <c r="K11">
        <v>358.25</v>
      </c>
      <c r="L11">
        <v>250</v>
      </c>
      <c r="M11">
        <v>10</v>
      </c>
      <c r="N11">
        <v>98.25</v>
      </c>
      <c r="O11">
        <v>0</v>
      </c>
      <c r="P11" s="10">
        <v>0</v>
      </c>
      <c r="Q11" s="10">
        <v>0</v>
      </c>
      <c r="R11">
        <v>90</v>
      </c>
      <c r="S11" t="str">
        <v xml:space="preserve"> ( سلفة زيت 30-4-2023 ) :  </v>
      </c>
      <c r="T11">
        <v>0</v>
      </c>
      <c r="U11">
        <v>0</v>
      </c>
      <c r="V11">
        <v>0</v>
      </c>
      <c r="W11">
        <v>0</v>
      </c>
    </row>
    <row r="12" spans="1:26" x14ac:dyDescent="0.3">
      <c r="A12">
        <v>328</v>
      </c>
      <c r="B12" s="2" t="str">
        <v>محمد زيد محمد الحراسيس</v>
      </c>
      <c r="C12" s="2" t="str">
        <v>الحسين</v>
      </c>
      <c r="D12">
        <v>-24.75</v>
      </c>
      <c r="E12">
        <v>0</v>
      </c>
      <c r="F12">
        <v>330</v>
      </c>
      <c r="G12">
        <v>0</v>
      </c>
      <c r="H12">
        <v>25</v>
      </c>
      <c r="I12">
        <v>50</v>
      </c>
      <c r="J12">
        <v>25</v>
      </c>
      <c r="K12">
        <v>405.25</v>
      </c>
      <c r="L12">
        <v>275</v>
      </c>
      <c r="M12">
        <v>10</v>
      </c>
      <c r="N12">
        <v>120.25</v>
      </c>
      <c r="O12">
        <v>0</v>
      </c>
      <c r="P12" s="10">
        <v>0</v>
      </c>
      <c r="Q12" s="10">
        <v>0</v>
      </c>
      <c r="R12">
        <v>100</v>
      </c>
      <c r="S12" t="str">
        <v xml:space="preserve"> ( سلفة زيت 30-4-2023 ) :  </v>
      </c>
      <c r="T12">
        <v>0</v>
      </c>
      <c r="U12">
        <v>0</v>
      </c>
      <c r="V12">
        <v>0</v>
      </c>
      <c r="W12">
        <v>0</v>
      </c>
    </row>
    <row r="13" spans="1:26" x14ac:dyDescent="0.3">
      <c r="A13">
        <v>470</v>
      </c>
      <c r="B13" s="2" t="str">
        <v>سيفان سالم حبيب قجر</v>
      </c>
      <c r="C13" s="2" t="str">
        <v>الحسين</v>
      </c>
      <c r="D13">
        <v>0</v>
      </c>
      <c r="E13">
        <v>0</v>
      </c>
      <c r="F13">
        <v>260</v>
      </c>
      <c r="G13">
        <v>0</v>
      </c>
      <c r="H13">
        <v>40</v>
      </c>
      <c r="I13">
        <v>40</v>
      </c>
      <c r="J13">
        <v>10</v>
      </c>
      <c r="K13">
        <v>350</v>
      </c>
      <c r="L13">
        <v>175</v>
      </c>
      <c r="M13">
        <v>0</v>
      </c>
      <c r="N13">
        <v>175</v>
      </c>
      <c r="O13">
        <v>0</v>
      </c>
      <c r="P13" s="10">
        <v>0</v>
      </c>
      <c r="Q13" s="10">
        <v>0</v>
      </c>
      <c r="R13">
        <v>90</v>
      </c>
      <c r="S13" t="str">
        <v xml:space="preserve"> </v>
      </c>
      <c r="T13">
        <v>0</v>
      </c>
      <c r="U13">
        <v>0</v>
      </c>
      <c r="V13">
        <v>0</v>
      </c>
      <c r="W13">
        <v>0</v>
      </c>
    </row>
    <row r="14" spans="1:26" x14ac:dyDescent="0.3">
      <c r="B14" s="2"/>
      <c r="C14" s="2"/>
      <c r="P14" s="10"/>
      <c r="Q14" s="10"/>
    </row>
    <row r="15" spans="1:26" x14ac:dyDescent="0.3">
      <c r="B15" s="2"/>
      <c r="C15" s="2"/>
      <c r="P15" s="10"/>
      <c r="Q15" s="10"/>
    </row>
    <row r="16" spans="1:26" x14ac:dyDescent="0.3">
      <c r="B16" s="2"/>
      <c r="C16" s="2"/>
      <c r="P16" s="10"/>
      <c r="Q16" s="10"/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6FB0-7D63-445E-A4BF-88422ACD0C9D}">
  <dimension ref="A1:Z73"/>
  <sheetViews>
    <sheetView workbookViewId="0">
      <selection activeCell="A3" sqref="A3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215</v>
      </c>
    </row>
    <row r="2" spans="1:26" x14ac:dyDescent="0.3">
      <c r="A2" cm="1">
        <f t="array" ref="A2:W4">_xlfn._xlws.FILTER(All_salarey!A:W,(All_salarey!Z:Z="شركة زارا  الذهبية"),0)</f>
        <v>345</v>
      </c>
      <c r="B2" s="2" t="str">
        <v>احمد عبدالسلام صالح المحروم</v>
      </c>
      <c r="C2" s="2" t="str">
        <v>خلدا</v>
      </c>
      <c r="D2">
        <v>-22.5</v>
      </c>
      <c r="E2">
        <v>0</v>
      </c>
      <c r="F2">
        <v>300</v>
      </c>
      <c r="G2">
        <v>0</v>
      </c>
      <c r="H2">
        <v>40</v>
      </c>
      <c r="I2">
        <v>150</v>
      </c>
      <c r="J2">
        <v>150</v>
      </c>
      <c r="K2">
        <v>617.5</v>
      </c>
      <c r="L2">
        <v>0</v>
      </c>
      <c r="M2">
        <v>0</v>
      </c>
      <c r="N2">
        <v>617.5</v>
      </c>
      <c r="O2">
        <v>0</v>
      </c>
      <c r="P2" s="10">
        <v>0</v>
      </c>
      <c r="Q2" s="10">
        <v>0</v>
      </c>
      <c r="R2">
        <v>340</v>
      </c>
      <c r="S2" t="str">
        <v xml:space="preserve"> </v>
      </c>
      <c r="T2">
        <v>0</v>
      </c>
      <c r="U2">
        <v>0</v>
      </c>
      <c r="V2">
        <v>0</v>
      </c>
      <c r="W2">
        <v>0</v>
      </c>
    </row>
    <row r="3" spans="1:26" x14ac:dyDescent="0.3">
      <c r="A3">
        <v>312</v>
      </c>
      <c r="B3" s="2" t="str">
        <v>مهند عبد الحكيم صبحي حمدان</v>
      </c>
      <c r="C3" s="2" t="str">
        <v>الحسين</v>
      </c>
      <c r="D3">
        <v>-21.75</v>
      </c>
      <c r="E3">
        <v>0</v>
      </c>
      <c r="F3">
        <v>290</v>
      </c>
      <c r="G3">
        <v>0</v>
      </c>
      <c r="H3">
        <v>40</v>
      </c>
      <c r="I3">
        <v>120</v>
      </c>
      <c r="J3">
        <v>50</v>
      </c>
      <c r="K3">
        <v>478.25</v>
      </c>
      <c r="L3">
        <v>200</v>
      </c>
      <c r="M3">
        <v>21.75</v>
      </c>
      <c r="N3">
        <v>256.5</v>
      </c>
      <c r="O3">
        <v>0</v>
      </c>
      <c r="P3" s="10">
        <v>0</v>
      </c>
      <c r="Q3" s="10">
        <v>0</v>
      </c>
      <c r="R3">
        <v>210</v>
      </c>
      <c r="S3" t="str">
        <v xml:space="preserve"> ( فرقية راتب عن شهر 3 ) : 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398</v>
      </c>
      <c r="B4" s="2" t="str">
        <v>وليد خالد عبدالكريم ابوفخيدة</v>
      </c>
      <c r="C4" s="2" t="str">
        <v>الحسين</v>
      </c>
      <c r="D4">
        <v>-26.25</v>
      </c>
      <c r="E4">
        <v>0</v>
      </c>
      <c r="F4">
        <v>350</v>
      </c>
      <c r="G4">
        <v>0</v>
      </c>
      <c r="H4">
        <v>50</v>
      </c>
      <c r="I4">
        <v>50</v>
      </c>
      <c r="J4">
        <v>0</v>
      </c>
      <c r="K4">
        <v>423.75</v>
      </c>
      <c r="L4">
        <v>0</v>
      </c>
      <c r="M4">
        <v>0</v>
      </c>
      <c r="N4">
        <v>423.75</v>
      </c>
      <c r="O4">
        <v>0</v>
      </c>
      <c r="P4" s="10">
        <v>0</v>
      </c>
      <c r="Q4" s="10">
        <v>0</v>
      </c>
      <c r="R4">
        <v>100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B5" s="2"/>
      <c r="C5" s="2"/>
      <c r="P5" s="10"/>
      <c r="Q5" s="10"/>
    </row>
    <row r="6" spans="1:26" x14ac:dyDescent="0.3">
      <c r="B6" s="2"/>
      <c r="C6" s="2"/>
      <c r="P6" s="10"/>
      <c r="Q6" s="10"/>
    </row>
    <row r="7" spans="1:26" x14ac:dyDescent="0.3">
      <c r="B7" s="2"/>
      <c r="C7" s="2"/>
      <c r="P7" s="10"/>
      <c r="Q7" s="10"/>
    </row>
    <row r="8" spans="1:26" x14ac:dyDescent="0.3">
      <c r="B8" s="2"/>
      <c r="C8" s="2"/>
      <c r="P8" s="10"/>
      <c r="Q8" s="10"/>
    </row>
    <row r="9" spans="1:26" x14ac:dyDescent="0.3">
      <c r="B9" s="2"/>
      <c r="C9" s="2"/>
      <c r="P9" s="10"/>
      <c r="Q9" s="10"/>
    </row>
    <row r="10" spans="1:26" x14ac:dyDescent="0.3">
      <c r="B10" s="2"/>
      <c r="C10" s="2"/>
      <c r="P10" s="10"/>
      <c r="Q10" s="10"/>
    </row>
    <row r="11" spans="1:26" x14ac:dyDescent="0.3">
      <c r="B11" s="2"/>
      <c r="C11" s="2"/>
      <c r="P11" s="10"/>
      <c r="Q11" s="10"/>
    </row>
    <row r="12" spans="1:26" x14ac:dyDescent="0.3">
      <c r="B12" s="2"/>
      <c r="C12" s="2"/>
      <c r="P12" s="10"/>
      <c r="Q12" s="10"/>
    </row>
    <row r="13" spans="1:26" x14ac:dyDescent="0.3">
      <c r="B13" s="2"/>
      <c r="C13" s="2"/>
      <c r="P13" s="10"/>
      <c r="Q13" s="10"/>
    </row>
    <row r="14" spans="1:26" x14ac:dyDescent="0.3">
      <c r="B14" s="2"/>
      <c r="C14" s="2"/>
      <c r="P14" s="10"/>
      <c r="Q14" s="10"/>
    </row>
    <row r="15" spans="1:26" x14ac:dyDescent="0.3">
      <c r="B15" s="2"/>
      <c r="C15" s="2"/>
      <c r="P15" s="10"/>
      <c r="Q15" s="10"/>
    </row>
    <row r="16" spans="1:26" x14ac:dyDescent="0.3">
      <c r="B16" s="2"/>
      <c r="C16" s="2"/>
      <c r="P16" s="10"/>
      <c r="Q16" s="10"/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BA3E-7563-4C76-953D-8D75BF981897}">
  <dimension ref="A1:Z73"/>
  <sheetViews>
    <sheetView workbookViewId="0">
      <selection activeCell="O17" sqref="O17"/>
    </sheetView>
  </sheetViews>
  <sheetFormatPr defaultRowHeight="14.4" x14ac:dyDescent="0.3"/>
  <cols>
    <col min="7" max="7" width="8.33203125" customWidth="1"/>
  </cols>
  <sheetData>
    <row r="1" spans="1:26" x14ac:dyDescent="0.3">
      <c r="A1" s="6" t="s">
        <v>143</v>
      </c>
      <c r="B1" s="13" t="s">
        <v>108</v>
      </c>
      <c r="C1" s="6" t="s">
        <v>133</v>
      </c>
      <c r="D1" s="7" t="s">
        <v>144</v>
      </c>
      <c r="E1" s="6" t="s">
        <v>134</v>
      </c>
      <c r="F1" s="7" t="s">
        <v>145</v>
      </c>
      <c r="G1" s="6" t="s">
        <v>135</v>
      </c>
      <c r="H1" s="7" t="s">
        <v>147</v>
      </c>
      <c r="I1" s="7" t="s">
        <v>171</v>
      </c>
      <c r="J1" s="7" t="s">
        <v>146</v>
      </c>
      <c r="K1" s="6" t="s">
        <v>109</v>
      </c>
      <c r="L1" s="7" t="s">
        <v>148</v>
      </c>
      <c r="M1" s="8" t="s">
        <v>136</v>
      </c>
      <c r="N1" s="8" t="s">
        <v>137</v>
      </c>
      <c r="O1" s="9" t="s">
        <v>138</v>
      </c>
      <c r="P1" s="9" t="s">
        <v>139</v>
      </c>
      <c r="Q1" s="9" t="s">
        <v>140</v>
      </c>
      <c r="R1" s="8" t="s">
        <v>184</v>
      </c>
      <c r="S1" s="8" t="s">
        <v>154</v>
      </c>
      <c r="T1" s="8" t="s">
        <v>172</v>
      </c>
      <c r="U1" s="8" t="s">
        <v>174</v>
      </c>
      <c r="V1" s="8" t="s">
        <v>175</v>
      </c>
      <c r="W1" s="8" t="s">
        <v>176</v>
      </c>
      <c r="X1" s="8" t="s">
        <v>176</v>
      </c>
      <c r="Z1" s="8" t="s">
        <v>215</v>
      </c>
    </row>
    <row r="2" spans="1:26" x14ac:dyDescent="0.3">
      <c r="A2" cm="1">
        <f t="array" ref="A2:W16">_xlfn._xlws.FILTER(All_salarey!A:W,(All_salarey!Z:Z="شركة زارا "),0)</f>
        <v>365</v>
      </c>
      <c r="B2" s="2" t="str">
        <v>محمود محمد نور الدين كامل عبد اللطيف</v>
      </c>
      <c r="C2" s="2" t="str">
        <v>شركة الحرية هوم</v>
      </c>
      <c r="D2">
        <v>-21.75</v>
      </c>
      <c r="E2">
        <v>0</v>
      </c>
      <c r="F2">
        <v>290</v>
      </c>
      <c r="G2">
        <v>0</v>
      </c>
      <c r="H2">
        <v>98</v>
      </c>
      <c r="I2">
        <v>130</v>
      </c>
      <c r="J2">
        <v>250</v>
      </c>
      <c r="K2">
        <v>746.25</v>
      </c>
      <c r="L2">
        <v>0</v>
      </c>
      <c r="M2">
        <v>0</v>
      </c>
      <c r="N2">
        <v>746.25</v>
      </c>
      <c r="O2" t="str">
        <v xml:space="preserve"> </v>
      </c>
      <c r="P2" s="10">
        <v>0</v>
      </c>
      <c r="Q2" s="10">
        <v>0</v>
      </c>
      <c r="R2">
        <v>478</v>
      </c>
      <c r="S2" t="str">
        <v xml:space="preserve"> </v>
      </c>
      <c r="T2">
        <v>104</v>
      </c>
      <c r="U2">
        <v>0</v>
      </c>
      <c r="V2">
        <v>44562</v>
      </c>
      <c r="W2">
        <v>0</v>
      </c>
    </row>
    <row r="3" spans="1:26" x14ac:dyDescent="0.3">
      <c r="A3">
        <v>351</v>
      </c>
      <c r="B3" s="2" t="str">
        <v>امير محمد احمد محمد احمد اسمر</v>
      </c>
      <c r="C3" s="2" t="str">
        <v>سحاب</v>
      </c>
      <c r="D3">
        <v>0</v>
      </c>
      <c r="E3">
        <v>0</v>
      </c>
      <c r="F3">
        <v>300</v>
      </c>
      <c r="G3">
        <v>0</v>
      </c>
      <c r="H3">
        <v>60</v>
      </c>
      <c r="I3">
        <v>20</v>
      </c>
      <c r="J3">
        <v>0</v>
      </c>
      <c r="K3">
        <v>380</v>
      </c>
      <c r="L3">
        <v>100</v>
      </c>
      <c r="M3">
        <v>0</v>
      </c>
      <c r="N3">
        <v>280</v>
      </c>
      <c r="O3">
        <v>0</v>
      </c>
      <c r="P3" s="10">
        <v>0</v>
      </c>
      <c r="Q3" s="10">
        <v>0</v>
      </c>
      <c r="R3">
        <v>80</v>
      </c>
      <c r="S3" t="str">
        <v xml:space="preserve"> </v>
      </c>
      <c r="T3">
        <v>0</v>
      </c>
      <c r="U3">
        <v>0</v>
      </c>
      <c r="V3">
        <v>0</v>
      </c>
      <c r="W3">
        <v>0</v>
      </c>
    </row>
    <row r="4" spans="1:26" x14ac:dyDescent="0.3">
      <c r="A4">
        <v>306</v>
      </c>
      <c r="B4" s="2" t="str">
        <v>حسام عارف علي (شعبان)</v>
      </c>
      <c r="C4" s="2" t="str">
        <v>سحاب</v>
      </c>
      <c r="D4">
        <v>0</v>
      </c>
      <c r="E4">
        <v>0</v>
      </c>
      <c r="F4">
        <v>260</v>
      </c>
      <c r="G4">
        <v>0</v>
      </c>
      <c r="H4">
        <v>40</v>
      </c>
      <c r="I4">
        <v>95</v>
      </c>
      <c r="J4">
        <v>75</v>
      </c>
      <c r="K4">
        <v>470</v>
      </c>
      <c r="L4">
        <v>0</v>
      </c>
      <c r="M4">
        <v>0</v>
      </c>
      <c r="N4">
        <v>470</v>
      </c>
      <c r="O4">
        <v>0</v>
      </c>
      <c r="P4" s="10">
        <v>0</v>
      </c>
      <c r="Q4" s="10">
        <v>0</v>
      </c>
      <c r="R4">
        <v>210</v>
      </c>
      <c r="S4" t="str">
        <v xml:space="preserve"> </v>
      </c>
      <c r="T4">
        <v>0</v>
      </c>
      <c r="U4">
        <v>0</v>
      </c>
      <c r="V4">
        <v>0</v>
      </c>
      <c r="W4">
        <v>0</v>
      </c>
    </row>
    <row r="5" spans="1:26" x14ac:dyDescent="0.3">
      <c r="A5">
        <v>300</v>
      </c>
      <c r="B5" s="2" t="str">
        <v>حمزة ناصر محمد الصري</v>
      </c>
      <c r="C5" s="2" t="str">
        <v>سحاب</v>
      </c>
      <c r="D5">
        <v>-31.5</v>
      </c>
      <c r="E5">
        <v>0</v>
      </c>
      <c r="F5">
        <v>420</v>
      </c>
      <c r="G5">
        <v>0</v>
      </c>
      <c r="H5">
        <v>20</v>
      </c>
      <c r="I5">
        <v>50</v>
      </c>
      <c r="J5">
        <v>50</v>
      </c>
      <c r="K5">
        <v>508.5</v>
      </c>
      <c r="L5">
        <v>0</v>
      </c>
      <c r="M5">
        <v>10</v>
      </c>
      <c r="N5">
        <v>498.5</v>
      </c>
      <c r="O5">
        <v>0</v>
      </c>
      <c r="P5" s="10">
        <v>0</v>
      </c>
      <c r="Q5" s="10">
        <v>0</v>
      </c>
      <c r="R5">
        <v>120</v>
      </c>
      <c r="S5" t="str">
        <v xml:space="preserve"> ( سلفة زيت 30-4-2023 ) :  </v>
      </c>
      <c r="T5">
        <v>0</v>
      </c>
      <c r="U5">
        <v>0</v>
      </c>
      <c r="V5">
        <v>0</v>
      </c>
      <c r="W5">
        <v>0</v>
      </c>
    </row>
    <row r="6" spans="1:26" x14ac:dyDescent="0.3">
      <c r="A6">
        <v>313</v>
      </c>
      <c r="B6" s="2" t="str">
        <v>شاكر صبحي محمود الغاوي</v>
      </c>
      <c r="C6" s="2" t="str">
        <v>سحاب</v>
      </c>
      <c r="D6">
        <v>-21.75</v>
      </c>
      <c r="E6">
        <v>0</v>
      </c>
      <c r="F6">
        <v>290</v>
      </c>
      <c r="G6">
        <v>0</v>
      </c>
      <c r="H6">
        <v>60</v>
      </c>
      <c r="I6">
        <v>100</v>
      </c>
      <c r="J6">
        <v>50</v>
      </c>
      <c r="K6">
        <v>478.25</v>
      </c>
      <c r="L6">
        <v>50</v>
      </c>
      <c r="M6">
        <v>110</v>
      </c>
      <c r="N6">
        <v>318.25</v>
      </c>
      <c r="O6">
        <v>0</v>
      </c>
      <c r="P6" s="10">
        <v>0</v>
      </c>
      <c r="Q6" s="10">
        <v>0</v>
      </c>
      <c r="R6">
        <v>210</v>
      </c>
      <c r="S6" t="str">
        <v xml:space="preserve"> ( سلفة مجدولة عن شهر 4 100 
سلفة زيت عن شهر 4 10 ) :  </v>
      </c>
      <c r="T6">
        <v>0</v>
      </c>
      <c r="U6">
        <v>0</v>
      </c>
      <c r="V6">
        <v>0</v>
      </c>
      <c r="W6">
        <v>0</v>
      </c>
    </row>
    <row r="7" spans="1:26" x14ac:dyDescent="0.3">
      <c r="A7">
        <v>302</v>
      </c>
      <c r="B7" s="2" t="str">
        <v>علاء هادي محمد سعد</v>
      </c>
      <c r="C7" s="2" t="str">
        <v>سحاب</v>
      </c>
      <c r="D7">
        <v>-31.5</v>
      </c>
      <c r="E7">
        <v>0</v>
      </c>
      <c r="F7">
        <v>420</v>
      </c>
      <c r="G7">
        <v>-150</v>
      </c>
      <c r="H7">
        <v>100</v>
      </c>
      <c r="I7">
        <v>100</v>
      </c>
      <c r="J7">
        <v>0</v>
      </c>
      <c r="K7">
        <v>438.5</v>
      </c>
      <c r="L7">
        <v>0</v>
      </c>
      <c r="M7">
        <v>0</v>
      </c>
      <c r="N7">
        <v>438.5</v>
      </c>
      <c r="O7">
        <v>0</v>
      </c>
      <c r="P7" s="10">
        <v>0</v>
      </c>
      <c r="Q7" s="10">
        <v>0</v>
      </c>
      <c r="R7">
        <v>200</v>
      </c>
      <c r="S7" t="str">
        <v xml:space="preserve"> </v>
      </c>
      <c r="T7">
        <v>0</v>
      </c>
      <c r="U7">
        <v>0</v>
      </c>
      <c r="V7">
        <v>0</v>
      </c>
      <c r="W7">
        <v>0</v>
      </c>
    </row>
    <row r="8" spans="1:26" x14ac:dyDescent="0.3">
      <c r="A8">
        <v>333</v>
      </c>
      <c r="B8" s="2" t="str">
        <v>محمد احمد اسماعيل كراجة</v>
      </c>
      <c r="C8" s="2" t="str">
        <v>سحاب</v>
      </c>
      <c r="D8">
        <v>-21.75</v>
      </c>
      <c r="E8">
        <v>0</v>
      </c>
      <c r="F8">
        <v>290</v>
      </c>
      <c r="G8">
        <v>0</v>
      </c>
      <c r="H8">
        <v>40</v>
      </c>
      <c r="I8">
        <v>50</v>
      </c>
      <c r="J8">
        <v>50</v>
      </c>
      <c r="K8">
        <v>408.25</v>
      </c>
      <c r="L8">
        <v>250</v>
      </c>
      <c r="M8">
        <v>10</v>
      </c>
      <c r="N8">
        <v>148.25</v>
      </c>
      <c r="O8">
        <v>0</v>
      </c>
      <c r="P8" s="10">
        <v>0</v>
      </c>
      <c r="Q8" s="10">
        <v>0</v>
      </c>
      <c r="R8">
        <v>140</v>
      </c>
      <c r="S8" t="str">
        <v xml:space="preserve"> ( سلفة زيت 30-4-2023 ) :  </v>
      </c>
      <c r="T8">
        <v>0</v>
      </c>
      <c r="U8">
        <v>0</v>
      </c>
      <c r="V8">
        <v>0</v>
      </c>
      <c r="W8">
        <v>0</v>
      </c>
    </row>
    <row r="9" spans="1:26" x14ac:dyDescent="0.3">
      <c r="A9">
        <v>311</v>
      </c>
      <c r="B9" s="2" t="str">
        <v>محمد بسام محمد اسماعيل</v>
      </c>
      <c r="C9" s="2" t="str">
        <v>سحاب</v>
      </c>
      <c r="D9">
        <v>-21.75</v>
      </c>
      <c r="E9">
        <v>0</v>
      </c>
      <c r="F9">
        <v>290</v>
      </c>
      <c r="G9">
        <v>0</v>
      </c>
      <c r="H9">
        <v>40</v>
      </c>
      <c r="I9">
        <v>120</v>
      </c>
      <c r="J9">
        <v>100</v>
      </c>
      <c r="K9">
        <v>528.25</v>
      </c>
      <c r="L9">
        <v>225</v>
      </c>
      <c r="M9">
        <v>10</v>
      </c>
      <c r="N9">
        <v>293.25</v>
      </c>
      <c r="O9">
        <v>0</v>
      </c>
      <c r="P9" s="10">
        <v>0</v>
      </c>
      <c r="Q9" s="10">
        <v>0</v>
      </c>
      <c r="R9">
        <v>260</v>
      </c>
      <c r="S9" t="str">
        <v xml:space="preserve"> ( سلفة زيت 30-4-2023 ) :  </v>
      </c>
      <c r="T9">
        <v>0</v>
      </c>
      <c r="U9">
        <v>0</v>
      </c>
      <c r="V9">
        <v>0</v>
      </c>
      <c r="W9">
        <v>0</v>
      </c>
    </row>
    <row r="10" spans="1:26" x14ac:dyDescent="0.3">
      <c r="A10">
        <v>295</v>
      </c>
      <c r="B10" s="2" t="str">
        <v>محمد علي احمد ابو عميرة</v>
      </c>
      <c r="C10" s="2" t="str">
        <v>سحاب</v>
      </c>
      <c r="D10">
        <v>-22.5</v>
      </c>
      <c r="E10">
        <v>0</v>
      </c>
      <c r="F10">
        <v>300</v>
      </c>
      <c r="G10">
        <v>-21.382000000000001</v>
      </c>
      <c r="H10">
        <v>50</v>
      </c>
      <c r="I10">
        <v>50</v>
      </c>
      <c r="J10">
        <v>50</v>
      </c>
      <c r="K10">
        <v>406.11799999999999</v>
      </c>
      <c r="L10">
        <v>300</v>
      </c>
      <c r="M10">
        <v>10</v>
      </c>
      <c r="N10">
        <v>96.117999999999995</v>
      </c>
      <c r="O10">
        <v>0</v>
      </c>
      <c r="P10" s="10">
        <v>0</v>
      </c>
      <c r="Q10" s="10">
        <v>0</v>
      </c>
      <c r="R10">
        <v>150</v>
      </c>
      <c r="S10" t="str">
        <v xml:space="preserve"> ( سلفة زيت 30-4-2023 ) :  </v>
      </c>
      <c r="T10">
        <v>0</v>
      </c>
      <c r="U10">
        <v>0</v>
      </c>
      <c r="V10">
        <v>0</v>
      </c>
      <c r="W10">
        <v>0</v>
      </c>
    </row>
    <row r="11" spans="1:26" x14ac:dyDescent="0.3">
      <c r="A11">
        <v>297</v>
      </c>
      <c r="B11" s="2" t="str">
        <v>نور الدين ناصر محمود احمد</v>
      </c>
      <c r="C11" s="2" t="str">
        <v>سحاب</v>
      </c>
      <c r="D11">
        <v>-22.5</v>
      </c>
      <c r="E11">
        <v>0</v>
      </c>
      <c r="F11">
        <v>300</v>
      </c>
      <c r="G11">
        <v>0</v>
      </c>
      <c r="H11">
        <v>50</v>
      </c>
      <c r="I11">
        <v>70</v>
      </c>
      <c r="J11">
        <v>0</v>
      </c>
      <c r="K11">
        <v>397.5</v>
      </c>
      <c r="L11">
        <v>400</v>
      </c>
      <c r="M11">
        <v>10</v>
      </c>
      <c r="N11">
        <v>-12.5</v>
      </c>
      <c r="O11">
        <v>0</v>
      </c>
      <c r="P11" s="10">
        <v>0</v>
      </c>
      <c r="Q11" s="10">
        <v>0</v>
      </c>
      <c r="R11">
        <v>120</v>
      </c>
      <c r="S11" t="str">
        <v xml:space="preserve"> ( سلفة زيت 30-4-2023 ) :  </v>
      </c>
      <c r="T11">
        <v>0</v>
      </c>
      <c r="U11">
        <v>0</v>
      </c>
      <c r="V11">
        <v>0</v>
      </c>
      <c r="W11">
        <v>0</v>
      </c>
    </row>
    <row r="12" spans="1:26" x14ac:dyDescent="0.3">
      <c r="A12">
        <v>317</v>
      </c>
      <c r="B12" s="2" t="str">
        <v>نعيم تحسين نعيم حسين</v>
      </c>
      <c r="C12" s="2" t="str">
        <v>خلدا</v>
      </c>
      <c r="D12">
        <v>-21.75</v>
      </c>
      <c r="E12">
        <v>0</v>
      </c>
      <c r="F12">
        <v>290</v>
      </c>
      <c r="G12">
        <v>0</v>
      </c>
      <c r="H12">
        <v>80</v>
      </c>
      <c r="I12">
        <v>20</v>
      </c>
      <c r="J12">
        <v>30</v>
      </c>
      <c r="K12">
        <v>398.25</v>
      </c>
      <c r="L12">
        <v>120</v>
      </c>
      <c r="M12">
        <v>10</v>
      </c>
      <c r="N12">
        <v>268.25</v>
      </c>
      <c r="O12">
        <v>0</v>
      </c>
      <c r="P12" s="10">
        <v>0</v>
      </c>
      <c r="Q12" s="10">
        <v>0</v>
      </c>
      <c r="R12">
        <v>130</v>
      </c>
      <c r="S12" t="str">
        <v xml:space="preserve"> ( سلفة زيت 30-4-2023 ) :  </v>
      </c>
      <c r="T12">
        <v>0</v>
      </c>
      <c r="U12">
        <v>0</v>
      </c>
      <c r="V12">
        <v>0</v>
      </c>
      <c r="W12">
        <v>0</v>
      </c>
    </row>
    <row r="13" spans="1:26" x14ac:dyDescent="0.3">
      <c r="A13">
        <v>337</v>
      </c>
      <c r="B13" s="2" t="str">
        <v>قمر الدين جمال يوسف سعد</v>
      </c>
      <c r="C13" s="2" t="str">
        <v>الحسين</v>
      </c>
      <c r="D13">
        <v>-21.75</v>
      </c>
      <c r="E13">
        <v>0</v>
      </c>
      <c r="F13">
        <v>290</v>
      </c>
      <c r="G13">
        <v>0</v>
      </c>
      <c r="H13">
        <v>10</v>
      </c>
      <c r="I13">
        <v>65</v>
      </c>
      <c r="J13">
        <v>65</v>
      </c>
      <c r="K13">
        <v>408.25</v>
      </c>
      <c r="L13">
        <v>275</v>
      </c>
      <c r="M13">
        <v>0</v>
      </c>
      <c r="N13">
        <v>133.25</v>
      </c>
      <c r="O13">
        <v>0</v>
      </c>
      <c r="P13" s="10">
        <v>0</v>
      </c>
      <c r="Q13" s="10">
        <v>0</v>
      </c>
      <c r="R13">
        <v>140</v>
      </c>
      <c r="S13" t="str">
        <v xml:space="preserve"> </v>
      </c>
      <c r="T13">
        <v>0</v>
      </c>
      <c r="U13">
        <v>0</v>
      </c>
      <c r="V13">
        <v>0</v>
      </c>
      <c r="W13">
        <v>0</v>
      </c>
    </row>
    <row r="14" spans="1:26" x14ac:dyDescent="0.3">
      <c r="A14">
        <v>463</v>
      </c>
      <c r="B14" s="2" t="str">
        <v>محمد عمر احميدان إسماعيل</v>
      </c>
      <c r="C14" s="2" t="str">
        <v>سحاب</v>
      </c>
      <c r="D14">
        <v>0</v>
      </c>
      <c r="E14">
        <v>0</v>
      </c>
      <c r="F14">
        <v>260</v>
      </c>
      <c r="G14">
        <v>0</v>
      </c>
      <c r="H14">
        <v>0</v>
      </c>
      <c r="I14">
        <v>40</v>
      </c>
      <c r="J14">
        <v>0</v>
      </c>
      <c r="K14">
        <v>300</v>
      </c>
      <c r="L14">
        <v>0</v>
      </c>
      <c r="M14">
        <v>0</v>
      </c>
      <c r="N14">
        <v>300</v>
      </c>
      <c r="O14">
        <v>0</v>
      </c>
      <c r="P14" s="10">
        <v>0</v>
      </c>
      <c r="Q14" s="10">
        <v>0</v>
      </c>
      <c r="R14">
        <v>40</v>
      </c>
      <c r="S14" t="str">
        <v xml:space="preserve"> </v>
      </c>
      <c r="T14">
        <v>0</v>
      </c>
      <c r="U14">
        <v>0</v>
      </c>
      <c r="V14">
        <v>0</v>
      </c>
      <c r="W14">
        <v>0</v>
      </c>
    </row>
    <row r="15" spans="1:26" x14ac:dyDescent="0.3">
      <c r="A15">
        <v>469</v>
      </c>
      <c r="B15" s="2" t="str">
        <v>عبدالله احمد عبدالرحمن حسون</v>
      </c>
      <c r="C15" s="2" t="str">
        <v>سحاب</v>
      </c>
      <c r="D15">
        <v>0</v>
      </c>
      <c r="E15">
        <v>0</v>
      </c>
      <c r="F15">
        <v>260</v>
      </c>
      <c r="G15">
        <v>0</v>
      </c>
      <c r="H15">
        <v>0</v>
      </c>
      <c r="I15">
        <v>90</v>
      </c>
      <c r="J15">
        <v>30</v>
      </c>
      <c r="K15">
        <v>380</v>
      </c>
      <c r="L15">
        <v>150</v>
      </c>
      <c r="M15">
        <v>0</v>
      </c>
      <c r="N15">
        <v>128.66666666666669</v>
      </c>
      <c r="O15" t="str">
        <v xml:space="preserve">بدل فرقية ايام عمل اول 09-04-2023 : </v>
      </c>
      <c r="P15" s="10">
        <v>0</v>
      </c>
      <c r="Q15" s="10">
        <v>-101.33333333333333</v>
      </c>
      <c r="R15">
        <v>120</v>
      </c>
      <c r="S15" t="str">
        <v xml:space="preserve"> </v>
      </c>
      <c r="T15">
        <v>0</v>
      </c>
      <c r="U15">
        <v>0</v>
      </c>
      <c r="V15">
        <v>0</v>
      </c>
      <c r="W15">
        <v>0</v>
      </c>
    </row>
    <row r="16" spans="1:26" x14ac:dyDescent="0.3">
      <c r="A16">
        <v>310</v>
      </c>
      <c r="B16" s="2" t="str">
        <v>احمد همام خلف عبد الحافظ</v>
      </c>
      <c r="C16" s="2" t="str">
        <v>سحاب</v>
      </c>
      <c r="D16">
        <v>0</v>
      </c>
      <c r="E16">
        <v>0</v>
      </c>
      <c r="F16">
        <v>290</v>
      </c>
      <c r="G16">
        <v>0</v>
      </c>
      <c r="H16">
        <v>20</v>
      </c>
      <c r="I16">
        <v>90</v>
      </c>
      <c r="J16">
        <v>50</v>
      </c>
      <c r="K16">
        <v>450</v>
      </c>
      <c r="L16">
        <v>120</v>
      </c>
      <c r="M16">
        <v>0</v>
      </c>
      <c r="N16">
        <v>210</v>
      </c>
      <c r="O16" t="str">
        <v xml:space="preserve">بدل فرقية ايام عمل اول 09-04-2023 : </v>
      </c>
      <c r="P16" s="10">
        <v>0</v>
      </c>
      <c r="Q16" s="10">
        <v>-120</v>
      </c>
      <c r="R16">
        <v>160</v>
      </c>
      <c r="S16" t="str">
        <v xml:space="preserve"> </v>
      </c>
      <c r="T16">
        <v>0</v>
      </c>
      <c r="U16">
        <v>0</v>
      </c>
      <c r="V16">
        <v>0</v>
      </c>
      <c r="W16">
        <v>0</v>
      </c>
    </row>
    <row r="17" spans="2:17" x14ac:dyDescent="0.3">
      <c r="B17" s="2"/>
      <c r="C17" s="2"/>
      <c r="P17" s="10"/>
      <c r="Q17" s="10"/>
    </row>
    <row r="18" spans="2:17" x14ac:dyDescent="0.3">
      <c r="B18" s="2"/>
      <c r="C18" s="2"/>
      <c r="P18" s="10"/>
      <c r="Q18" s="10"/>
    </row>
    <row r="19" spans="2:17" x14ac:dyDescent="0.3">
      <c r="B19" s="2"/>
      <c r="C19" s="2"/>
      <c r="P19" s="10"/>
      <c r="Q19" s="10"/>
    </row>
    <row r="20" spans="2:17" x14ac:dyDescent="0.3">
      <c r="B20" s="2"/>
      <c r="C20" s="2"/>
      <c r="P20" s="10"/>
      <c r="Q20" s="10"/>
    </row>
    <row r="21" spans="2:17" x14ac:dyDescent="0.3">
      <c r="B21" s="2"/>
      <c r="C21" s="2"/>
      <c r="P21" s="10"/>
      <c r="Q21" s="10"/>
    </row>
    <row r="22" spans="2:17" x14ac:dyDescent="0.3">
      <c r="B22" s="2"/>
      <c r="C22" s="2"/>
      <c r="P22" s="10"/>
      <c r="Q22" s="10"/>
    </row>
    <row r="23" spans="2:17" x14ac:dyDescent="0.3">
      <c r="B23" s="2"/>
      <c r="C23" s="2"/>
      <c r="P23" s="10"/>
      <c r="Q23" s="10"/>
    </row>
    <row r="24" spans="2:17" x14ac:dyDescent="0.3">
      <c r="B24" s="2"/>
      <c r="C24" s="2"/>
      <c r="P24" s="10"/>
      <c r="Q24" s="10"/>
    </row>
    <row r="25" spans="2:17" x14ac:dyDescent="0.3">
      <c r="B25" s="2"/>
      <c r="C25" s="2"/>
      <c r="P25" s="10"/>
      <c r="Q25" s="10"/>
    </row>
    <row r="26" spans="2:17" x14ac:dyDescent="0.3">
      <c r="B26" s="2"/>
      <c r="C26" s="2"/>
      <c r="P26" s="10"/>
      <c r="Q26" s="10"/>
    </row>
    <row r="27" spans="2:17" x14ac:dyDescent="0.3">
      <c r="B27" s="2"/>
      <c r="C27" s="2"/>
      <c r="P27" s="10"/>
      <c r="Q27" s="10"/>
    </row>
    <row r="28" spans="2:17" x14ac:dyDescent="0.3">
      <c r="B28" s="2"/>
      <c r="C28" s="2"/>
      <c r="P28" s="10"/>
      <c r="Q28" s="10"/>
    </row>
    <row r="29" spans="2:17" x14ac:dyDescent="0.3">
      <c r="B29" s="2"/>
      <c r="C29" s="2"/>
      <c r="P29" s="10"/>
      <c r="Q29" s="10"/>
    </row>
    <row r="30" spans="2:17" x14ac:dyDescent="0.3">
      <c r="B30" s="2"/>
      <c r="C30" s="2"/>
      <c r="P30" s="10"/>
      <c r="Q30" s="10"/>
    </row>
    <row r="31" spans="2:17" x14ac:dyDescent="0.3">
      <c r="B31" s="2"/>
      <c r="C31" s="2"/>
      <c r="P31" s="10"/>
      <c r="Q31" s="24"/>
    </row>
    <row r="32" spans="2:17" x14ac:dyDescent="0.3">
      <c r="P32" s="10"/>
      <c r="Q32" s="10"/>
    </row>
    <row r="33" spans="16:17" ht="16.2" customHeight="1" x14ac:dyDescent="0.3">
      <c r="P33" s="10"/>
      <c r="Q33" s="10"/>
    </row>
    <row r="34" spans="16:17" x14ac:dyDescent="0.3">
      <c r="P34" s="10"/>
      <c r="Q34" s="10"/>
    </row>
    <row r="35" spans="16:17" x14ac:dyDescent="0.3">
      <c r="P35" s="10"/>
      <c r="Q35" s="10"/>
    </row>
    <row r="36" spans="16:17" x14ac:dyDescent="0.3">
      <c r="P36" s="10"/>
      <c r="Q36" s="10"/>
    </row>
    <row r="37" spans="16:17" x14ac:dyDescent="0.3">
      <c r="P37" s="10"/>
      <c r="Q37" s="10"/>
    </row>
    <row r="38" spans="16:17" x14ac:dyDescent="0.3">
      <c r="P38" s="10"/>
      <c r="Q38" s="10"/>
    </row>
    <row r="39" spans="16:17" x14ac:dyDescent="0.3">
      <c r="P39" s="10"/>
      <c r="Q39" s="10"/>
    </row>
    <row r="40" spans="16:17" x14ac:dyDescent="0.3">
      <c r="P40" s="10"/>
      <c r="Q40" s="10"/>
    </row>
    <row r="41" spans="16:17" x14ac:dyDescent="0.3">
      <c r="P41" s="10"/>
      <c r="Q41" s="10"/>
    </row>
    <row r="42" spans="16:17" x14ac:dyDescent="0.3">
      <c r="P42" s="10"/>
      <c r="Q42" s="10"/>
    </row>
    <row r="43" spans="16:17" x14ac:dyDescent="0.3">
      <c r="P43" s="10"/>
      <c r="Q43" s="10"/>
    </row>
    <row r="44" spans="16:17" x14ac:dyDescent="0.3">
      <c r="P44" s="10"/>
      <c r="Q44" s="10"/>
    </row>
    <row r="45" spans="16:17" x14ac:dyDescent="0.3">
      <c r="P45" s="10"/>
      <c r="Q45" s="10"/>
    </row>
    <row r="46" spans="16:17" x14ac:dyDescent="0.3">
      <c r="P46" s="10"/>
      <c r="Q46" s="10"/>
    </row>
    <row r="47" spans="16:17" x14ac:dyDescent="0.3">
      <c r="P47" s="10"/>
      <c r="Q47" s="10"/>
    </row>
    <row r="48" spans="16:17" x14ac:dyDescent="0.3">
      <c r="P48" s="10"/>
      <c r="Q48" s="10"/>
    </row>
    <row r="49" spans="16:17" x14ac:dyDescent="0.3">
      <c r="P49" s="10"/>
      <c r="Q49" s="10"/>
    </row>
    <row r="50" spans="16:17" x14ac:dyDescent="0.3">
      <c r="P50" s="10"/>
      <c r="Q50" s="10"/>
    </row>
    <row r="51" spans="16:17" x14ac:dyDescent="0.3">
      <c r="P51" s="10"/>
      <c r="Q51" s="10"/>
    </row>
    <row r="52" spans="16:17" x14ac:dyDescent="0.3">
      <c r="P52" s="10"/>
      <c r="Q52" s="10"/>
    </row>
    <row r="53" spans="16:17" x14ac:dyDescent="0.3">
      <c r="P53" s="10"/>
      <c r="Q53" s="10"/>
    </row>
    <row r="54" spans="16:17" x14ac:dyDescent="0.3">
      <c r="P54" s="10"/>
      <c r="Q54" s="10"/>
    </row>
    <row r="55" spans="16:17" x14ac:dyDescent="0.3">
      <c r="P55" s="10"/>
      <c r="Q55" s="10"/>
    </row>
    <row r="56" spans="16:17" x14ac:dyDescent="0.3">
      <c r="P56" s="10"/>
      <c r="Q56" s="10"/>
    </row>
    <row r="57" spans="16:17" x14ac:dyDescent="0.3">
      <c r="P57" s="10"/>
      <c r="Q57" s="10"/>
    </row>
    <row r="58" spans="16:17" x14ac:dyDescent="0.3">
      <c r="P58" s="10"/>
      <c r="Q58" s="10"/>
    </row>
    <row r="59" spans="16:17" x14ac:dyDescent="0.3">
      <c r="P59" s="10"/>
      <c r="Q59" s="10"/>
    </row>
    <row r="60" spans="16:17" x14ac:dyDescent="0.3">
      <c r="P60" s="10"/>
      <c r="Q60" s="10"/>
    </row>
    <row r="61" spans="16:17" x14ac:dyDescent="0.3">
      <c r="P61" s="10"/>
      <c r="Q61" s="10"/>
    </row>
    <row r="62" spans="16:17" x14ac:dyDescent="0.3">
      <c r="P62" s="10"/>
      <c r="Q62" s="10"/>
    </row>
    <row r="63" spans="16:17" x14ac:dyDescent="0.3">
      <c r="P63" s="10"/>
      <c r="Q63" s="10"/>
    </row>
    <row r="64" spans="16:17" x14ac:dyDescent="0.3">
      <c r="P64" s="10"/>
      <c r="Q64" s="10"/>
    </row>
    <row r="65" spans="16:17" x14ac:dyDescent="0.3">
      <c r="P65" s="10"/>
      <c r="Q65" s="10"/>
    </row>
    <row r="66" spans="16:17" x14ac:dyDescent="0.3">
      <c r="P66" s="10"/>
      <c r="Q66" s="10"/>
    </row>
    <row r="67" spans="16:17" x14ac:dyDescent="0.3">
      <c r="P67" s="10"/>
      <c r="Q67" s="10"/>
    </row>
    <row r="68" spans="16:17" x14ac:dyDescent="0.3">
      <c r="P68" s="10"/>
      <c r="Q68" s="10"/>
    </row>
    <row r="69" spans="16:17" x14ac:dyDescent="0.3">
      <c r="P69" s="10"/>
      <c r="Q69" s="10"/>
    </row>
    <row r="70" spans="16:17" x14ac:dyDescent="0.3">
      <c r="P70" s="10"/>
      <c r="Q70" s="10"/>
    </row>
    <row r="71" spans="16:17" x14ac:dyDescent="0.3">
      <c r="P71" s="10"/>
      <c r="Q71" s="10"/>
    </row>
    <row r="72" spans="16:17" x14ac:dyDescent="0.3">
      <c r="P72" s="10"/>
      <c r="Q72" s="10"/>
    </row>
    <row r="73" spans="16:17" x14ac:dyDescent="0.3">
      <c r="P73" s="10"/>
      <c r="Q73" s="1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7B78E-CA76-439C-B013-1D843B6CEAD0}">
  <dimension ref="B13:E33"/>
  <sheetViews>
    <sheetView rightToLeft="1" topLeftCell="A13" workbookViewId="0">
      <selection activeCell="B23" sqref="B23"/>
    </sheetView>
  </sheetViews>
  <sheetFormatPr defaultRowHeight="14.4" x14ac:dyDescent="0.3"/>
  <cols>
    <col min="2" max="2" width="33.21875" customWidth="1"/>
    <col min="3" max="5" width="21.6640625" customWidth="1"/>
  </cols>
  <sheetData>
    <row r="13" spans="2:5" ht="124.8" x14ac:dyDescent="0.3">
      <c r="B13" s="15" t="s">
        <v>165</v>
      </c>
      <c r="C13" s="15" t="s">
        <v>168</v>
      </c>
      <c r="D13" s="15" t="s">
        <v>169</v>
      </c>
      <c r="E13" s="16" t="s">
        <v>170</v>
      </c>
    </row>
    <row r="14" spans="2:5" ht="66" customHeight="1" x14ac:dyDescent="0.3">
      <c r="B14" s="14" t="s">
        <v>166</v>
      </c>
      <c r="C14" s="17">
        <f>SUM(hur!N:N)+SUM(hur!U:U)+SUM(hur!W:W)</f>
        <v>11353.422500000001</v>
      </c>
      <c r="D14" s="18">
        <f>-SUM(hur!L:L)-SUM(hur!M:M)</f>
        <v>-9530.4599999999991</v>
      </c>
      <c r="E14" s="19">
        <f>C14-D14</f>
        <v>20883.8825</v>
      </c>
    </row>
    <row r="15" spans="2:5" ht="66.599999999999994" customHeight="1" x14ac:dyDescent="0.3"/>
    <row r="32" spans="2:5" ht="124.8" x14ac:dyDescent="0.3">
      <c r="B32" s="15" t="s">
        <v>165</v>
      </c>
      <c r="C32" s="15" t="s">
        <v>168</v>
      </c>
      <c r="D32" s="15" t="s">
        <v>169</v>
      </c>
      <c r="E32" s="16" t="s">
        <v>170</v>
      </c>
    </row>
    <row r="33" spans="2:5" ht="66" customHeight="1" x14ac:dyDescent="0.3">
      <c r="B33" s="14" t="s">
        <v>167</v>
      </c>
      <c r="C33" s="17">
        <f>SUM(Future!N:N)+SUM(Zara!N:N)+SUM(Golden!N:N)</f>
        <v>8735.5076666666664</v>
      </c>
      <c r="D33" s="18">
        <f>-SUM(Future!L:L)+SUM(Future!M:M)-SUM(Zara!L:L)+SUM(Zara!M:M)-SUM(Golden!L:L)+SUM(Golden!M:M)</f>
        <v>-4198.25</v>
      </c>
      <c r="E33" s="19">
        <f>C33-D33</f>
        <v>12933.757666666666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All_salarey</vt:lpstr>
      <vt:lpstr>loan</vt:lpstr>
      <vt:lpstr>مجدولة</vt:lpstr>
      <vt:lpstr>hur</vt:lpstr>
      <vt:lpstr>Future</vt:lpstr>
      <vt:lpstr>Golden</vt:lpstr>
      <vt:lpstr>Zara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cp:lastPrinted>2023-04-04T21:12:12Z</cp:lastPrinted>
  <dcterms:created xsi:type="dcterms:W3CDTF">2015-06-05T18:17:20Z</dcterms:created>
  <dcterms:modified xsi:type="dcterms:W3CDTF">2023-05-16T16:59:35Z</dcterms:modified>
</cp:coreProperties>
</file>